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E759499D-4771-4D89-9829-84E20E3124E6}" xr6:coauthVersionLast="47" xr6:coauthVersionMax="47" xr10:uidLastSave="{00000000-0000-0000-0000-000000000000}"/>
  <bookViews>
    <workbookView xWindow="-120" yWindow="-120" windowWidth="20730" windowHeight="11310" tabRatio="876" activeTab="4" xr2:uid="{00000000-000D-0000-FFFF-FFFF00000000}"/>
  </bookViews>
  <sheets>
    <sheet name="Info" sheetId="3" r:id="rId1"/>
    <sheet name="Journal " sheetId="5" r:id="rId2"/>
    <sheet name="Comparatives" sheetId="14" r:id="rId3"/>
    <sheet name="Trial Balance" sheetId="4" r:id="rId4"/>
    <sheet name="Reports" sheetId="16" r:id="rId5"/>
    <sheet name="Sales" sheetId="2" r:id="rId6"/>
    <sheet name="Purchases" sheetId="1" r:id="rId7"/>
    <sheet name="Bank statement" sheetId="7" r:id="rId8"/>
    <sheet name="Bank Account" sheetId="8" r:id="rId9"/>
    <sheet name="Non-current Assets" sheetId="15" r:id="rId10"/>
    <sheet name="Director Loan Account" sheetId="9" r:id="rId11"/>
    <sheet name="VAT" sheetId="10" r:id="rId12"/>
    <sheet name="Payroll" sheetId="11" r:id="rId13"/>
    <sheet name="Receivable" sheetId="12" r:id="rId14"/>
    <sheet name="Payable" sheetId="13" r:id="rId15"/>
  </sheets>
  <definedNames>
    <definedName name="_xlnm._FilterDatabase" localSheetId="7" hidden="1">'Bank statement'!$A$5:$F$627</definedName>
    <definedName name="_xlnm._FilterDatabase" localSheetId="12" hidden="1">Payroll!$A$63:$E$96</definedName>
    <definedName name="_xlnm._FilterDatabase" localSheetId="6" hidden="1">Purchases!$A$5:$AG$224</definedName>
    <definedName name="_xlnm._FilterDatabase" localSheetId="5" hidden="1">Sales!$A$5:$J$397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8" i="16" l="1"/>
  <c r="A100" i="16"/>
  <c r="D100" i="16"/>
  <c r="C97" i="16"/>
  <c r="C96" i="16"/>
  <c r="D36" i="4"/>
  <c r="F67" i="16"/>
  <c r="K38" i="4"/>
  <c r="A96" i="16"/>
  <c r="A83" i="16"/>
  <c r="A82" i="16"/>
  <c r="A81" i="16"/>
  <c r="A86" i="16" s="1"/>
  <c r="A70" i="16"/>
  <c r="A73" i="16" s="1"/>
  <c r="D61" i="16"/>
  <c r="A65" i="16"/>
  <c r="A61" i="16"/>
  <c r="D57" i="16"/>
  <c r="A57" i="16"/>
  <c r="A41" i="16"/>
  <c r="A40" i="16"/>
  <c r="A39" i="16"/>
  <c r="A38" i="16"/>
  <c r="A37" i="16"/>
  <c r="A36" i="16"/>
  <c r="A34" i="16"/>
  <c r="A33" i="16"/>
  <c r="A32" i="16"/>
  <c r="A31" i="16"/>
  <c r="A30" i="16"/>
  <c r="A28" i="16"/>
  <c r="A27" i="16"/>
  <c r="A26" i="16"/>
  <c r="A25" i="16"/>
  <c r="A24" i="16"/>
  <c r="A23" i="16"/>
  <c r="A22" i="16"/>
  <c r="A19" i="16"/>
  <c r="A10" i="16"/>
  <c r="A7" i="16"/>
  <c r="D32" i="14"/>
  <c r="C14" i="9"/>
  <c r="C12" i="9"/>
  <c r="D37" i="4"/>
  <c r="D40" i="4" s="1"/>
  <c r="H33" i="4"/>
  <c r="K33" i="4" s="1"/>
  <c r="C80" i="16" s="1"/>
  <c r="F80" i="16" s="1"/>
  <c r="G39" i="4"/>
  <c r="J39" i="4" s="1"/>
  <c r="G9" i="4"/>
  <c r="J9" i="4" s="1"/>
  <c r="C22" i="16" s="1"/>
  <c r="D32" i="5"/>
  <c r="D27" i="5"/>
  <c r="C26" i="5"/>
  <c r="H31" i="4"/>
  <c r="K31" i="4" s="1"/>
  <c r="C64" i="16" s="1"/>
  <c r="F64" i="16" s="1"/>
  <c r="G8" i="4"/>
  <c r="J8" i="4" s="1"/>
  <c r="C21" i="16" s="1"/>
  <c r="B10" i="8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7" i="2"/>
  <c r="J6" i="2" s="1"/>
  <c r="I6" i="2"/>
  <c r="H6" i="2"/>
  <c r="G6" i="2"/>
  <c r="E6" i="2"/>
  <c r="C6" i="2"/>
  <c r="I410" i="2"/>
  <c r="G410" i="2"/>
  <c r="S7" i="11"/>
  <c r="G35" i="4"/>
  <c r="H7" i="4"/>
  <c r="H35" i="4"/>
  <c r="K23" i="4"/>
  <c r="K24" i="4"/>
  <c r="K25" i="4"/>
  <c r="K26" i="4"/>
  <c r="K6" i="4"/>
  <c r="K27" i="4"/>
  <c r="K29" i="4"/>
  <c r="K32" i="4"/>
  <c r="K30" i="4"/>
  <c r="K10" i="4"/>
  <c r="K11" i="4"/>
  <c r="K12" i="4"/>
  <c r="K13" i="4"/>
  <c r="K14" i="4"/>
  <c r="K15" i="4"/>
  <c r="K16" i="4"/>
  <c r="K17" i="4"/>
  <c r="K18" i="4"/>
  <c r="K19" i="4"/>
  <c r="K5" i="4"/>
  <c r="K20" i="4"/>
  <c r="K21" i="4"/>
  <c r="K22" i="4"/>
  <c r="J36" i="4"/>
  <c r="J40" i="4"/>
  <c r="J4" i="4"/>
  <c r="G7" i="4"/>
  <c r="H37" i="4"/>
  <c r="G6" i="4"/>
  <c r="J6" i="4" s="1"/>
  <c r="C19" i="16" s="1"/>
  <c r="S25" i="11"/>
  <c r="K8" i="10"/>
  <c r="F5" i="7"/>
  <c r="F6" i="7" s="1"/>
  <c r="F7" i="7" s="1"/>
  <c r="F8" i="7" s="1"/>
  <c r="F9" i="7" s="1"/>
  <c r="F10" i="7" s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F110" i="7" s="1"/>
  <c r="F111" i="7" s="1"/>
  <c r="F112" i="7" s="1"/>
  <c r="F113" i="7" s="1"/>
  <c r="F114" i="7" s="1"/>
  <c r="F115" i="7" s="1"/>
  <c r="F116" i="7" s="1"/>
  <c r="F117" i="7" s="1"/>
  <c r="F118" i="7" s="1"/>
  <c r="F119" i="7" s="1"/>
  <c r="F120" i="7" s="1"/>
  <c r="F121" i="7" s="1"/>
  <c r="F122" i="7" s="1"/>
  <c r="F123" i="7" s="1"/>
  <c r="F124" i="7" s="1"/>
  <c r="F125" i="7" s="1"/>
  <c r="F126" i="7" s="1"/>
  <c r="F127" i="7" s="1"/>
  <c r="F128" i="7" s="1"/>
  <c r="F129" i="7" s="1"/>
  <c r="F130" i="7" s="1"/>
  <c r="F131" i="7" s="1"/>
  <c r="F132" i="7" s="1"/>
  <c r="F133" i="7" s="1"/>
  <c r="F134" i="7" s="1"/>
  <c r="F135" i="7" s="1"/>
  <c r="F136" i="7" s="1"/>
  <c r="F137" i="7" s="1"/>
  <c r="F138" i="7" s="1"/>
  <c r="F139" i="7" s="1"/>
  <c r="F140" i="7" s="1"/>
  <c r="F141" i="7" s="1"/>
  <c r="F142" i="7" s="1"/>
  <c r="F143" i="7" s="1"/>
  <c r="F144" i="7" s="1"/>
  <c r="F145" i="7" s="1"/>
  <c r="F146" i="7" s="1"/>
  <c r="F147" i="7" s="1"/>
  <c r="F148" i="7" s="1"/>
  <c r="F149" i="7" s="1"/>
  <c r="F150" i="7" s="1"/>
  <c r="F151" i="7" s="1"/>
  <c r="F152" i="7" s="1"/>
  <c r="F153" i="7" s="1"/>
  <c r="F154" i="7" s="1"/>
  <c r="F155" i="7" s="1"/>
  <c r="F156" i="7" s="1"/>
  <c r="F157" i="7" s="1"/>
  <c r="F158" i="7" s="1"/>
  <c r="F159" i="7" s="1"/>
  <c r="F160" i="7" s="1"/>
  <c r="F161" i="7" s="1"/>
  <c r="F162" i="7" s="1"/>
  <c r="F163" i="7" s="1"/>
  <c r="F164" i="7" s="1"/>
  <c r="F165" i="7" s="1"/>
  <c r="F166" i="7" s="1"/>
  <c r="F167" i="7" s="1"/>
  <c r="F168" i="7" s="1"/>
  <c r="F169" i="7" s="1"/>
  <c r="F170" i="7" s="1"/>
  <c r="F171" i="7" s="1"/>
  <c r="F172" i="7" s="1"/>
  <c r="F173" i="7" s="1"/>
  <c r="F174" i="7" s="1"/>
  <c r="F175" i="7" s="1"/>
  <c r="F176" i="7" s="1"/>
  <c r="F177" i="7" s="1"/>
  <c r="F178" i="7" s="1"/>
  <c r="F179" i="7" s="1"/>
  <c r="F180" i="7" s="1"/>
  <c r="F181" i="7" s="1"/>
  <c r="F182" i="7" s="1"/>
  <c r="F183" i="7" s="1"/>
  <c r="F184" i="7" s="1"/>
  <c r="F185" i="7" s="1"/>
  <c r="F186" i="7" s="1"/>
  <c r="F187" i="7" s="1"/>
  <c r="F188" i="7" s="1"/>
  <c r="F189" i="7" s="1"/>
  <c r="F190" i="7" s="1"/>
  <c r="F191" i="7" s="1"/>
  <c r="F192" i="7" s="1"/>
  <c r="F193" i="7" s="1"/>
  <c r="F194" i="7" s="1"/>
  <c r="F195" i="7" s="1"/>
  <c r="F196" i="7" s="1"/>
  <c r="F197" i="7" s="1"/>
  <c r="F198" i="7" s="1"/>
  <c r="F199" i="7" s="1"/>
  <c r="F200" i="7" s="1"/>
  <c r="F201" i="7" s="1"/>
  <c r="F202" i="7" s="1"/>
  <c r="F203" i="7" s="1"/>
  <c r="F204" i="7" s="1"/>
  <c r="F205" i="7" s="1"/>
  <c r="F206" i="7" s="1"/>
  <c r="F207" i="7" s="1"/>
  <c r="F208" i="7" s="1"/>
  <c r="F209" i="7" s="1"/>
  <c r="F210" i="7" s="1"/>
  <c r="F211" i="7" s="1"/>
  <c r="F212" i="7" s="1"/>
  <c r="F213" i="7" s="1"/>
  <c r="F214" i="7" s="1"/>
  <c r="F215" i="7" s="1"/>
  <c r="F216" i="7" s="1"/>
  <c r="F217" i="7" s="1"/>
  <c r="F218" i="7" s="1"/>
  <c r="F219" i="7" s="1"/>
  <c r="F220" i="7" s="1"/>
  <c r="F221" i="7" s="1"/>
  <c r="F222" i="7" s="1"/>
  <c r="F223" i="7" s="1"/>
  <c r="F224" i="7" s="1"/>
  <c r="F225" i="7" s="1"/>
  <c r="F226" i="7" s="1"/>
  <c r="F227" i="7" s="1"/>
  <c r="F228" i="7" s="1"/>
  <c r="F229" i="7" s="1"/>
  <c r="F230" i="7" s="1"/>
  <c r="F231" i="7" s="1"/>
  <c r="F232" i="7" s="1"/>
  <c r="F233" i="7" s="1"/>
  <c r="F234" i="7" s="1"/>
  <c r="F235" i="7" s="1"/>
  <c r="F236" i="7" s="1"/>
  <c r="F237" i="7" s="1"/>
  <c r="F238" i="7" s="1"/>
  <c r="F239" i="7" s="1"/>
  <c r="F240" i="7" s="1"/>
  <c r="F241" i="7" s="1"/>
  <c r="F242" i="7" s="1"/>
  <c r="F243" i="7" s="1"/>
  <c r="F244" i="7" s="1"/>
  <c r="F245" i="7" s="1"/>
  <c r="F246" i="7" s="1"/>
  <c r="F247" i="7" s="1"/>
  <c r="F248" i="7" s="1"/>
  <c r="F249" i="7" s="1"/>
  <c r="F250" i="7" s="1"/>
  <c r="F251" i="7" s="1"/>
  <c r="F252" i="7" s="1"/>
  <c r="F253" i="7" s="1"/>
  <c r="F254" i="7" s="1"/>
  <c r="F255" i="7" s="1"/>
  <c r="F256" i="7" s="1"/>
  <c r="F257" i="7" s="1"/>
  <c r="F258" i="7" s="1"/>
  <c r="F259" i="7" s="1"/>
  <c r="F260" i="7" s="1"/>
  <c r="F261" i="7" s="1"/>
  <c r="F262" i="7" s="1"/>
  <c r="F263" i="7" s="1"/>
  <c r="F264" i="7" s="1"/>
  <c r="F265" i="7" s="1"/>
  <c r="F266" i="7" s="1"/>
  <c r="F267" i="7" s="1"/>
  <c r="F268" i="7" s="1"/>
  <c r="F269" i="7" s="1"/>
  <c r="F270" i="7" s="1"/>
  <c r="F271" i="7" s="1"/>
  <c r="F272" i="7" s="1"/>
  <c r="F273" i="7" s="1"/>
  <c r="F274" i="7" s="1"/>
  <c r="F275" i="7" s="1"/>
  <c r="F276" i="7" s="1"/>
  <c r="F277" i="7" s="1"/>
  <c r="F278" i="7" s="1"/>
  <c r="F279" i="7" s="1"/>
  <c r="F280" i="7" s="1"/>
  <c r="F281" i="7" s="1"/>
  <c r="F282" i="7" s="1"/>
  <c r="F283" i="7" s="1"/>
  <c r="F284" i="7" s="1"/>
  <c r="F285" i="7" s="1"/>
  <c r="F286" i="7" s="1"/>
  <c r="F287" i="7" s="1"/>
  <c r="F288" i="7" s="1"/>
  <c r="F289" i="7" s="1"/>
  <c r="F290" i="7" s="1"/>
  <c r="F291" i="7" s="1"/>
  <c r="F292" i="7" s="1"/>
  <c r="F293" i="7" s="1"/>
  <c r="F294" i="7" s="1"/>
  <c r="F295" i="7" s="1"/>
  <c r="F296" i="7" s="1"/>
  <c r="F297" i="7" s="1"/>
  <c r="F298" i="7" s="1"/>
  <c r="F299" i="7" s="1"/>
  <c r="F300" i="7" s="1"/>
  <c r="F301" i="7" s="1"/>
  <c r="F302" i="7" s="1"/>
  <c r="F303" i="7" s="1"/>
  <c r="F304" i="7" s="1"/>
  <c r="F305" i="7" s="1"/>
  <c r="F306" i="7" s="1"/>
  <c r="F307" i="7" s="1"/>
  <c r="F308" i="7" s="1"/>
  <c r="F309" i="7" s="1"/>
  <c r="F310" i="7" s="1"/>
  <c r="F311" i="7" s="1"/>
  <c r="F312" i="7" s="1"/>
  <c r="F313" i="7" s="1"/>
  <c r="F314" i="7" s="1"/>
  <c r="F315" i="7" s="1"/>
  <c r="F316" i="7" s="1"/>
  <c r="F317" i="7" s="1"/>
  <c r="F318" i="7" s="1"/>
  <c r="F319" i="7" s="1"/>
  <c r="F320" i="7" s="1"/>
  <c r="F321" i="7" s="1"/>
  <c r="F322" i="7" s="1"/>
  <c r="F323" i="7" s="1"/>
  <c r="F324" i="7" s="1"/>
  <c r="F325" i="7" s="1"/>
  <c r="F326" i="7" s="1"/>
  <c r="F327" i="7" s="1"/>
  <c r="F328" i="7" s="1"/>
  <c r="F329" i="7" s="1"/>
  <c r="F330" i="7" s="1"/>
  <c r="F331" i="7" s="1"/>
  <c r="F332" i="7" s="1"/>
  <c r="F333" i="7" s="1"/>
  <c r="F334" i="7" s="1"/>
  <c r="F335" i="7" s="1"/>
  <c r="F336" i="7" s="1"/>
  <c r="F337" i="7" s="1"/>
  <c r="F338" i="7" s="1"/>
  <c r="F339" i="7" s="1"/>
  <c r="F340" i="7" s="1"/>
  <c r="F341" i="7" s="1"/>
  <c r="F342" i="7" s="1"/>
  <c r="F343" i="7" s="1"/>
  <c r="F344" i="7" s="1"/>
  <c r="F345" i="7" s="1"/>
  <c r="F346" i="7" s="1"/>
  <c r="F347" i="7" s="1"/>
  <c r="F348" i="7" s="1"/>
  <c r="F349" i="7" s="1"/>
  <c r="F350" i="7" s="1"/>
  <c r="F351" i="7" s="1"/>
  <c r="F352" i="7" s="1"/>
  <c r="F353" i="7" s="1"/>
  <c r="F354" i="7" s="1"/>
  <c r="F355" i="7" s="1"/>
  <c r="F356" i="7" s="1"/>
  <c r="F357" i="7" s="1"/>
  <c r="F358" i="7" s="1"/>
  <c r="F359" i="7" s="1"/>
  <c r="F360" i="7" s="1"/>
  <c r="F361" i="7" s="1"/>
  <c r="F362" i="7" s="1"/>
  <c r="F363" i="7" s="1"/>
  <c r="F364" i="7" s="1"/>
  <c r="F365" i="7" s="1"/>
  <c r="F366" i="7" s="1"/>
  <c r="F367" i="7" s="1"/>
  <c r="F368" i="7" s="1"/>
  <c r="F369" i="7" s="1"/>
  <c r="F370" i="7" s="1"/>
  <c r="F371" i="7" s="1"/>
  <c r="F372" i="7" s="1"/>
  <c r="F373" i="7" s="1"/>
  <c r="F374" i="7" s="1"/>
  <c r="F375" i="7" s="1"/>
  <c r="F376" i="7" s="1"/>
  <c r="F377" i="7" s="1"/>
  <c r="F378" i="7" s="1"/>
  <c r="F379" i="7" s="1"/>
  <c r="F380" i="7" s="1"/>
  <c r="F381" i="7" s="1"/>
  <c r="F382" i="7" s="1"/>
  <c r="F383" i="7" s="1"/>
  <c r="F384" i="7" s="1"/>
  <c r="F385" i="7" s="1"/>
  <c r="F386" i="7" s="1"/>
  <c r="F387" i="7" s="1"/>
  <c r="F388" i="7" s="1"/>
  <c r="F389" i="7" s="1"/>
  <c r="F390" i="7" s="1"/>
  <c r="F391" i="7" s="1"/>
  <c r="F392" i="7" s="1"/>
  <c r="F393" i="7" s="1"/>
  <c r="F394" i="7" s="1"/>
  <c r="F395" i="7" s="1"/>
  <c r="F396" i="7" s="1"/>
  <c r="F397" i="7" s="1"/>
  <c r="F398" i="7" s="1"/>
  <c r="F399" i="7" s="1"/>
  <c r="F400" i="7" s="1"/>
  <c r="F401" i="7" s="1"/>
  <c r="F402" i="7" s="1"/>
  <c r="F403" i="7" s="1"/>
  <c r="F404" i="7" s="1"/>
  <c r="F405" i="7" s="1"/>
  <c r="F406" i="7" s="1"/>
  <c r="F407" i="7" s="1"/>
  <c r="F408" i="7" s="1"/>
  <c r="F409" i="7" s="1"/>
  <c r="F410" i="7" s="1"/>
  <c r="F411" i="7" s="1"/>
  <c r="F412" i="7" s="1"/>
  <c r="F413" i="7" s="1"/>
  <c r="F414" i="7" s="1"/>
  <c r="F415" i="7" s="1"/>
  <c r="F416" i="7" s="1"/>
  <c r="F417" i="7" s="1"/>
  <c r="F418" i="7" s="1"/>
  <c r="F419" i="7" s="1"/>
  <c r="F420" i="7" s="1"/>
  <c r="F421" i="7" s="1"/>
  <c r="F422" i="7" s="1"/>
  <c r="F423" i="7" s="1"/>
  <c r="F424" i="7" s="1"/>
  <c r="F425" i="7" s="1"/>
  <c r="F426" i="7" s="1"/>
  <c r="F427" i="7" s="1"/>
  <c r="F428" i="7" s="1"/>
  <c r="F429" i="7" s="1"/>
  <c r="F430" i="7" s="1"/>
  <c r="F431" i="7" s="1"/>
  <c r="F432" i="7" s="1"/>
  <c r="F433" i="7" s="1"/>
  <c r="F434" i="7" s="1"/>
  <c r="F435" i="7" s="1"/>
  <c r="F436" i="7" s="1"/>
  <c r="F437" i="7" s="1"/>
  <c r="F438" i="7" s="1"/>
  <c r="F439" i="7" s="1"/>
  <c r="F440" i="7" s="1"/>
  <c r="F441" i="7" s="1"/>
  <c r="F442" i="7" s="1"/>
  <c r="F443" i="7" s="1"/>
  <c r="F444" i="7" s="1"/>
  <c r="F445" i="7" s="1"/>
  <c r="F446" i="7" s="1"/>
  <c r="F447" i="7" s="1"/>
  <c r="F448" i="7" s="1"/>
  <c r="F449" i="7" s="1"/>
  <c r="F450" i="7" s="1"/>
  <c r="F451" i="7" s="1"/>
  <c r="F452" i="7" s="1"/>
  <c r="F453" i="7" s="1"/>
  <c r="F454" i="7" s="1"/>
  <c r="F455" i="7" s="1"/>
  <c r="F456" i="7" s="1"/>
  <c r="F457" i="7" s="1"/>
  <c r="F458" i="7" s="1"/>
  <c r="F459" i="7" s="1"/>
  <c r="F460" i="7" s="1"/>
  <c r="F461" i="7" s="1"/>
  <c r="F462" i="7" s="1"/>
  <c r="F463" i="7" s="1"/>
  <c r="F464" i="7" s="1"/>
  <c r="F465" i="7" s="1"/>
  <c r="F466" i="7" s="1"/>
  <c r="F467" i="7" s="1"/>
  <c r="F468" i="7" s="1"/>
  <c r="F469" i="7" s="1"/>
  <c r="F470" i="7" s="1"/>
  <c r="F471" i="7" s="1"/>
  <c r="F472" i="7" s="1"/>
  <c r="F473" i="7" s="1"/>
  <c r="F474" i="7" s="1"/>
  <c r="F475" i="7" s="1"/>
  <c r="F476" i="7" s="1"/>
  <c r="F477" i="7" s="1"/>
  <c r="F478" i="7" s="1"/>
  <c r="F479" i="7" s="1"/>
  <c r="F480" i="7" s="1"/>
  <c r="F481" i="7" s="1"/>
  <c r="F482" i="7" s="1"/>
  <c r="F483" i="7" s="1"/>
  <c r="F484" i="7" s="1"/>
  <c r="F485" i="7" s="1"/>
  <c r="F486" i="7" s="1"/>
  <c r="F487" i="7" s="1"/>
  <c r="F488" i="7" s="1"/>
  <c r="F489" i="7" s="1"/>
  <c r="F490" i="7" s="1"/>
  <c r="F491" i="7" s="1"/>
  <c r="F492" i="7" s="1"/>
  <c r="F493" i="7" s="1"/>
  <c r="F494" i="7" s="1"/>
  <c r="F495" i="7" s="1"/>
  <c r="F496" i="7" s="1"/>
  <c r="F497" i="7" s="1"/>
  <c r="F498" i="7" s="1"/>
  <c r="F499" i="7" s="1"/>
  <c r="F500" i="7" s="1"/>
  <c r="F501" i="7" s="1"/>
  <c r="F502" i="7" s="1"/>
  <c r="F503" i="7" s="1"/>
  <c r="F504" i="7" s="1"/>
  <c r="F505" i="7" s="1"/>
  <c r="F506" i="7" s="1"/>
  <c r="F507" i="7" s="1"/>
  <c r="F508" i="7" s="1"/>
  <c r="F509" i="7" s="1"/>
  <c r="F510" i="7" s="1"/>
  <c r="F511" i="7" s="1"/>
  <c r="F512" i="7" s="1"/>
  <c r="F513" i="7" s="1"/>
  <c r="F514" i="7" s="1"/>
  <c r="F515" i="7" s="1"/>
  <c r="F516" i="7" s="1"/>
  <c r="F517" i="7" s="1"/>
  <c r="F518" i="7" s="1"/>
  <c r="F519" i="7" s="1"/>
  <c r="F520" i="7" s="1"/>
  <c r="F521" i="7" s="1"/>
  <c r="F522" i="7" s="1"/>
  <c r="F523" i="7" s="1"/>
  <c r="F524" i="7" s="1"/>
  <c r="F525" i="7" s="1"/>
  <c r="F526" i="7" s="1"/>
  <c r="F527" i="7" s="1"/>
  <c r="F528" i="7" s="1"/>
  <c r="F529" i="7" s="1"/>
  <c r="F530" i="7" s="1"/>
  <c r="F531" i="7" s="1"/>
  <c r="F532" i="7" s="1"/>
  <c r="F533" i="7" s="1"/>
  <c r="F534" i="7" s="1"/>
  <c r="F535" i="7" s="1"/>
  <c r="F536" i="7" s="1"/>
  <c r="F537" i="7" s="1"/>
  <c r="F538" i="7" s="1"/>
  <c r="F539" i="7" s="1"/>
  <c r="F540" i="7" s="1"/>
  <c r="F541" i="7" s="1"/>
  <c r="F542" i="7" s="1"/>
  <c r="F543" i="7" s="1"/>
  <c r="F544" i="7" s="1"/>
  <c r="F545" i="7" s="1"/>
  <c r="F546" i="7" s="1"/>
  <c r="F547" i="7" s="1"/>
  <c r="F548" i="7" s="1"/>
  <c r="F549" i="7" s="1"/>
  <c r="F550" i="7" s="1"/>
  <c r="F551" i="7" s="1"/>
  <c r="F552" i="7" s="1"/>
  <c r="F553" i="7" s="1"/>
  <c r="F554" i="7" s="1"/>
  <c r="F555" i="7" s="1"/>
  <c r="F556" i="7" s="1"/>
  <c r="F557" i="7" s="1"/>
  <c r="F558" i="7" s="1"/>
  <c r="F559" i="7" s="1"/>
  <c r="F560" i="7" s="1"/>
  <c r="F561" i="7" s="1"/>
  <c r="F562" i="7" s="1"/>
  <c r="F563" i="7" s="1"/>
  <c r="F564" i="7" s="1"/>
  <c r="F565" i="7" s="1"/>
  <c r="F566" i="7" s="1"/>
  <c r="F567" i="7" s="1"/>
  <c r="F568" i="7" s="1"/>
  <c r="F569" i="7" s="1"/>
  <c r="F570" i="7" s="1"/>
  <c r="F571" i="7" s="1"/>
  <c r="F572" i="7" s="1"/>
  <c r="F573" i="7" s="1"/>
  <c r="F574" i="7" s="1"/>
  <c r="F575" i="7" s="1"/>
  <c r="F576" i="7" s="1"/>
  <c r="F577" i="7" s="1"/>
  <c r="F578" i="7" s="1"/>
  <c r="F579" i="7" s="1"/>
  <c r="F580" i="7" s="1"/>
  <c r="F581" i="7" s="1"/>
  <c r="F582" i="7" s="1"/>
  <c r="F583" i="7" s="1"/>
  <c r="F584" i="7" s="1"/>
  <c r="F585" i="7" s="1"/>
  <c r="F586" i="7" s="1"/>
  <c r="F587" i="7" s="1"/>
  <c r="F588" i="7" s="1"/>
  <c r="F589" i="7" s="1"/>
  <c r="F590" i="7" s="1"/>
  <c r="F591" i="7" s="1"/>
  <c r="F592" i="7" s="1"/>
  <c r="F593" i="7" s="1"/>
  <c r="F594" i="7" s="1"/>
  <c r="F595" i="7" s="1"/>
  <c r="F596" i="7" s="1"/>
  <c r="F597" i="7" s="1"/>
  <c r="F598" i="7" s="1"/>
  <c r="F599" i="7" s="1"/>
  <c r="F600" i="7" s="1"/>
  <c r="F601" i="7" s="1"/>
  <c r="F602" i="7" s="1"/>
  <c r="F603" i="7" s="1"/>
  <c r="F604" i="7" s="1"/>
  <c r="F605" i="7" s="1"/>
  <c r="F606" i="7" s="1"/>
  <c r="F607" i="7" s="1"/>
  <c r="F608" i="7" s="1"/>
  <c r="F609" i="7" s="1"/>
  <c r="F610" i="7" s="1"/>
  <c r="F611" i="7" s="1"/>
  <c r="F612" i="7" s="1"/>
  <c r="F613" i="7" s="1"/>
  <c r="F614" i="7" s="1"/>
  <c r="F615" i="7" s="1"/>
  <c r="F616" i="7" s="1"/>
  <c r="F617" i="7" s="1"/>
  <c r="F618" i="7" s="1"/>
  <c r="F619" i="7" s="1"/>
  <c r="F620" i="7" s="1"/>
  <c r="F621" i="7" s="1"/>
  <c r="F622" i="7" s="1"/>
  <c r="F623" i="7" s="1"/>
  <c r="F624" i="7" s="1"/>
  <c r="F625" i="7" s="1"/>
  <c r="F626" i="7" s="1"/>
  <c r="F627" i="7" s="1"/>
  <c r="C32" i="4" s="1"/>
  <c r="J32" i="4" s="1"/>
  <c r="C70" i="16" s="1"/>
  <c r="D73" i="16" s="1"/>
  <c r="S27" i="11"/>
  <c r="G409" i="2"/>
  <c r="G408" i="2"/>
  <c r="G407" i="2"/>
  <c r="G406" i="2"/>
  <c r="G405" i="2"/>
  <c r="G404" i="2"/>
  <c r="G403" i="2"/>
  <c r="G402" i="2"/>
  <c r="G401" i="2"/>
  <c r="G400" i="2"/>
  <c r="G399" i="2"/>
  <c r="G398" i="2"/>
  <c r="N398" i="2"/>
  <c r="B8" i="8"/>
  <c r="D22" i="5"/>
  <c r="C21" i="5"/>
  <c r="C6" i="1"/>
  <c r="C12" i="8" s="1"/>
  <c r="E224" i="1"/>
  <c r="G224" i="1" s="1"/>
  <c r="M224" i="1" s="1"/>
  <c r="AG224" i="1" s="1"/>
  <c r="E223" i="1"/>
  <c r="G223" i="1" s="1"/>
  <c r="G8" i="15"/>
  <c r="O8" i="15" s="1"/>
  <c r="G7" i="15"/>
  <c r="O7" i="15" s="1"/>
  <c r="G222" i="1"/>
  <c r="K222" i="1" s="1"/>
  <c r="AG222" i="1" s="1"/>
  <c r="G221" i="1"/>
  <c r="G220" i="1"/>
  <c r="G219" i="1"/>
  <c r="G218" i="1"/>
  <c r="K218" i="1" s="1"/>
  <c r="G217" i="1"/>
  <c r="AD217" i="1" s="1"/>
  <c r="G29" i="10"/>
  <c r="G34" i="10"/>
  <c r="G35" i="10"/>
  <c r="G36" i="10"/>
  <c r="F29" i="10"/>
  <c r="F30" i="10"/>
  <c r="F31" i="10"/>
  <c r="F32" i="10"/>
  <c r="F33" i="10"/>
  <c r="F34" i="10"/>
  <c r="F35" i="10"/>
  <c r="F36" i="10"/>
  <c r="E29" i="10"/>
  <c r="E30" i="10"/>
  <c r="E31" i="10"/>
  <c r="E32" i="10"/>
  <c r="E33" i="10"/>
  <c r="E34" i="10"/>
  <c r="E35" i="10"/>
  <c r="E36" i="10"/>
  <c r="D29" i="10"/>
  <c r="D30" i="10"/>
  <c r="D31" i="10"/>
  <c r="D32" i="10"/>
  <c r="D33" i="10"/>
  <c r="D34" i="10"/>
  <c r="D35" i="10"/>
  <c r="D36" i="10"/>
  <c r="D28" i="10"/>
  <c r="F28" i="10"/>
  <c r="E28" i="10"/>
  <c r="C29" i="10"/>
  <c r="C31" i="10"/>
  <c r="G31" i="10" s="1"/>
  <c r="C33" i="10"/>
  <c r="G33" i="10" s="1"/>
  <c r="C34" i="10"/>
  <c r="C35" i="10"/>
  <c r="C36" i="10"/>
  <c r="C28" i="10"/>
  <c r="G28" i="10" s="1"/>
  <c r="G25" i="10"/>
  <c r="G24" i="10"/>
  <c r="G23" i="10"/>
  <c r="G22" i="10"/>
  <c r="G21" i="10"/>
  <c r="G20" i="10"/>
  <c r="G19" i="10"/>
  <c r="G18" i="10"/>
  <c r="G17" i="10"/>
  <c r="F19" i="10"/>
  <c r="F21" i="10" s="1"/>
  <c r="E21" i="10"/>
  <c r="E19" i="10"/>
  <c r="D19" i="10"/>
  <c r="D21" i="10" s="1"/>
  <c r="C19" i="10"/>
  <c r="C21" i="10" s="1"/>
  <c r="G7" i="10"/>
  <c r="G9" i="10"/>
  <c r="G11" i="10"/>
  <c r="G12" i="10"/>
  <c r="G13" i="10"/>
  <c r="G14" i="10"/>
  <c r="G6" i="10"/>
  <c r="F8" i="10"/>
  <c r="E8" i="10"/>
  <c r="E10" i="10" s="1"/>
  <c r="D8" i="10"/>
  <c r="D10" i="10" s="1"/>
  <c r="F10" i="10"/>
  <c r="C8" i="10"/>
  <c r="C10" i="10" s="1"/>
  <c r="F70" i="16" l="1"/>
  <c r="A42" i="16"/>
  <c r="A67" i="16"/>
  <c r="A75" i="16" s="1"/>
  <c r="A92" i="16" s="1"/>
  <c r="A16" i="16"/>
  <c r="K40" i="4"/>
  <c r="J7" i="4"/>
  <c r="C20" i="16" s="1"/>
  <c r="H398" i="2"/>
  <c r="H402" i="2"/>
  <c r="H406" i="2"/>
  <c r="H401" i="2"/>
  <c r="H405" i="2"/>
  <c r="H409" i="2"/>
  <c r="H399" i="2"/>
  <c r="H403" i="2"/>
  <c r="H407" i="2"/>
  <c r="H400" i="2"/>
  <c r="H404" i="2"/>
  <c r="H408" i="2"/>
  <c r="M223" i="1"/>
  <c r="M6" i="1" s="1"/>
  <c r="C30" i="4" s="1"/>
  <c r="J30" i="4" s="1"/>
  <c r="C63" i="16" s="1"/>
  <c r="G10" i="10"/>
  <c r="K10" i="10" s="1"/>
  <c r="C32" i="10"/>
  <c r="G32" i="10" s="1"/>
  <c r="C30" i="10"/>
  <c r="G30" i="10" s="1"/>
  <c r="G8" i="10"/>
  <c r="AG218" i="1"/>
  <c r="K221" i="1"/>
  <c r="AG221" i="1" s="1"/>
  <c r="K220" i="1"/>
  <c r="AG220" i="1" s="1"/>
  <c r="K219" i="1"/>
  <c r="AG217" i="1"/>
  <c r="D65" i="16" l="1"/>
  <c r="D67" i="16" s="1"/>
  <c r="D75" i="16" s="1"/>
  <c r="F63" i="16"/>
  <c r="A44" i="16"/>
  <c r="K6" i="1"/>
  <c r="B10" i="9" s="1"/>
  <c r="AG223" i="1"/>
  <c r="AG219" i="1"/>
  <c r="E101" i="11"/>
  <c r="G216" i="1"/>
  <c r="G215" i="1"/>
  <c r="G214" i="1"/>
  <c r="AE214" i="1" s="1"/>
  <c r="G213" i="1"/>
  <c r="S213" i="1" s="1"/>
  <c r="G212" i="1"/>
  <c r="S212" i="1" s="1"/>
  <c r="G211" i="1"/>
  <c r="S211" i="1" s="1"/>
  <c r="G210" i="1"/>
  <c r="S210" i="1" s="1"/>
  <c r="G209" i="1"/>
  <c r="S209" i="1" s="1"/>
  <c r="AG209" i="1" s="1"/>
  <c r="G208" i="1"/>
  <c r="S208" i="1" s="1"/>
  <c r="G207" i="1"/>
  <c r="S207" i="1" s="1"/>
  <c r="G206" i="1"/>
  <c r="S206" i="1" s="1"/>
  <c r="G205" i="1"/>
  <c r="S205" i="1" s="1"/>
  <c r="D17" i="5"/>
  <c r="C16" i="5"/>
  <c r="R13" i="11" s="1"/>
  <c r="D11" i="5"/>
  <c r="S9" i="11" s="1"/>
  <c r="S18" i="11" s="1"/>
  <c r="D12" i="5"/>
  <c r="C10" i="5"/>
  <c r="C9" i="5"/>
  <c r="I60" i="11"/>
  <c r="I19" i="11"/>
  <c r="J34" i="11"/>
  <c r="B60" i="11"/>
  <c r="C60" i="11"/>
  <c r="D60" i="11"/>
  <c r="E60" i="11"/>
  <c r="F60" i="11"/>
  <c r="G60" i="11"/>
  <c r="H60" i="11"/>
  <c r="L60" i="11"/>
  <c r="M60" i="11"/>
  <c r="O60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23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F36" i="11"/>
  <c r="F37" i="11"/>
  <c r="F38" i="11"/>
  <c r="F39" i="11"/>
  <c r="F40" i="11"/>
  <c r="F41" i="11"/>
  <c r="F42" i="11"/>
  <c r="F43" i="11"/>
  <c r="F44" i="11"/>
  <c r="F45" i="11"/>
  <c r="F46" i="11"/>
  <c r="F35" i="11"/>
  <c r="J24" i="11"/>
  <c r="J25" i="11"/>
  <c r="J26" i="11"/>
  <c r="J27" i="11"/>
  <c r="J28" i="11"/>
  <c r="J29" i="11"/>
  <c r="J30" i="11"/>
  <c r="J31" i="11"/>
  <c r="J32" i="11"/>
  <c r="J33" i="11"/>
  <c r="J60" i="11"/>
  <c r="J23" i="11"/>
  <c r="F24" i="11"/>
  <c r="F25" i="11"/>
  <c r="F26" i="11"/>
  <c r="F27" i="11"/>
  <c r="F28" i="11"/>
  <c r="F29" i="11"/>
  <c r="F30" i="11"/>
  <c r="F31" i="11"/>
  <c r="F32" i="11"/>
  <c r="F33" i="11"/>
  <c r="F34" i="11"/>
  <c r="F23" i="11"/>
  <c r="A47" i="16" l="1"/>
  <c r="A102" i="16" s="1"/>
  <c r="AG214" i="1"/>
  <c r="AE215" i="1"/>
  <c r="AG215" i="1" s="1"/>
  <c r="AE216" i="1"/>
  <c r="AG216" i="1" s="1"/>
  <c r="AG213" i="1"/>
  <c r="AG205" i="1"/>
  <c r="AG206" i="1"/>
  <c r="AG210" i="1"/>
  <c r="AG207" i="1"/>
  <c r="AG211" i="1"/>
  <c r="AG208" i="1"/>
  <c r="AG212" i="1"/>
  <c r="O12" i="11" l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F6" i="11"/>
  <c r="O6" i="11" s="1"/>
  <c r="J7" i="11"/>
  <c r="J8" i="11"/>
  <c r="J9" i="11"/>
  <c r="J10" i="11"/>
  <c r="J11" i="11"/>
  <c r="J12" i="11"/>
  <c r="J13" i="11"/>
  <c r="J14" i="11"/>
  <c r="J15" i="11"/>
  <c r="J16" i="11"/>
  <c r="J17" i="11"/>
  <c r="J6" i="11"/>
  <c r="F7" i="11"/>
  <c r="O7" i="11" s="1"/>
  <c r="F8" i="11"/>
  <c r="O8" i="11" s="1"/>
  <c r="F9" i="11"/>
  <c r="O9" i="11" s="1"/>
  <c r="F10" i="11"/>
  <c r="O10" i="11" s="1"/>
  <c r="F11" i="11"/>
  <c r="O11" i="11" s="1"/>
  <c r="F12" i="11"/>
  <c r="F13" i="11"/>
  <c r="O13" i="11" s="1"/>
  <c r="F14" i="11"/>
  <c r="O14" i="11" s="1"/>
  <c r="F15" i="11"/>
  <c r="O15" i="11" s="1"/>
  <c r="F16" i="11"/>
  <c r="O16" i="11" s="1"/>
  <c r="F17" i="11"/>
  <c r="O17" i="11" s="1"/>
  <c r="A2" i="16"/>
  <c r="D14" i="16"/>
  <c r="A2" i="5"/>
  <c r="A2" i="8"/>
  <c r="E31" i="9"/>
  <c r="A2" i="9"/>
  <c r="K17" i="10"/>
  <c r="S34" i="11"/>
  <c r="S50" i="11"/>
  <c r="R50" i="11" s="1"/>
  <c r="S51" i="11" s="1"/>
  <c r="M19" i="11"/>
  <c r="H19" i="11"/>
  <c r="G19" i="11"/>
  <c r="E19" i="11"/>
  <c r="D19" i="11"/>
  <c r="C19" i="11"/>
  <c r="B19" i="11"/>
  <c r="A2" i="11"/>
  <c r="A2" i="7"/>
  <c r="A2" i="1"/>
  <c r="A2" i="2"/>
  <c r="A2" i="10"/>
  <c r="O57" i="15"/>
  <c r="N57" i="15"/>
  <c r="M57" i="15"/>
  <c r="L57" i="15"/>
  <c r="K57" i="15"/>
  <c r="J57" i="15"/>
  <c r="I57" i="15"/>
  <c r="H57" i="15"/>
  <c r="G57" i="15"/>
  <c r="C57" i="15"/>
  <c r="A2" i="15"/>
  <c r="C31" i="15"/>
  <c r="O31" i="15"/>
  <c r="N31" i="15"/>
  <c r="M31" i="15"/>
  <c r="L31" i="15"/>
  <c r="K31" i="15"/>
  <c r="J31" i="15"/>
  <c r="I31" i="15"/>
  <c r="H31" i="15"/>
  <c r="G31" i="15"/>
  <c r="O9" i="15"/>
  <c r="O10" i="15"/>
  <c r="O11" i="15"/>
  <c r="O12" i="15"/>
  <c r="O13" i="15"/>
  <c r="O14" i="15"/>
  <c r="O15" i="15"/>
  <c r="O16" i="15"/>
  <c r="N17" i="15"/>
  <c r="M17" i="15"/>
  <c r="L17" i="15"/>
  <c r="K17" i="15"/>
  <c r="J17" i="15"/>
  <c r="I17" i="15"/>
  <c r="H17" i="15"/>
  <c r="C17" i="15"/>
  <c r="AE184" i="1" l="1"/>
  <c r="AG184" i="1" s="1"/>
  <c r="AE192" i="1"/>
  <c r="AG192" i="1" s="1"/>
  <c r="AE196" i="1"/>
  <c r="AG196" i="1" s="1"/>
  <c r="AE204" i="1"/>
  <c r="AG204" i="1" s="1"/>
  <c r="AE185" i="1"/>
  <c r="AG185" i="1" s="1"/>
  <c r="AE189" i="1"/>
  <c r="AG189" i="1" s="1"/>
  <c r="AE193" i="1"/>
  <c r="AG193" i="1" s="1"/>
  <c r="AE197" i="1"/>
  <c r="AG197" i="1" s="1"/>
  <c r="AE201" i="1"/>
  <c r="AG201" i="1" s="1"/>
  <c r="AE182" i="1"/>
  <c r="AG182" i="1" s="1"/>
  <c r="AE186" i="1"/>
  <c r="AG186" i="1" s="1"/>
  <c r="AE190" i="1"/>
  <c r="AG190" i="1" s="1"/>
  <c r="AE194" i="1"/>
  <c r="AG194" i="1" s="1"/>
  <c r="AE198" i="1"/>
  <c r="AG198" i="1" s="1"/>
  <c r="AE202" i="1"/>
  <c r="AG202" i="1" s="1"/>
  <c r="AE188" i="1"/>
  <c r="AG188" i="1" s="1"/>
  <c r="AE200" i="1"/>
  <c r="AG200" i="1" s="1"/>
  <c r="AE181" i="1"/>
  <c r="AG181" i="1" s="1"/>
  <c r="AE183" i="1"/>
  <c r="AG183" i="1" s="1"/>
  <c r="AE187" i="1"/>
  <c r="AG187" i="1" s="1"/>
  <c r="AE191" i="1"/>
  <c r="AG191" i="1" s="1"/>
  <c r="AE195" i="1"/>
  <c r="AG195" i="1" s="1"/>
  <c r="AE199" i="1"/>
  <c r="AG199" i="1" s="1"/>
  <c r="AE203" i="1"/>
  <c r="AG203" i="1" s="1"/>
  <c r="J19" i="11"/>
  <c r="O19" i="11"/>
  <c r="F19" i="11"/>
  <c r="G17" i="15"/>
  <c r="O17" i="15"/>
  <c r="E8" i="2" l="1"/>
  <c r="G8" i="2" s="1"/>
  <c r="E9" i="2"/>
  <c r="G9" i="2" s="1"/>
  <c r="E10" i="2"/>
  <c r="G10" i="2" s="1"/>
  <c r="H10" i="2" s="1"/>
  <c r="E11" i="2"/>
  <c r="G11" i="2" s="1"/>
  <c r="E12" i="2"/>
  <c r="G12" i="2" s="1"/>
  <c r="E13" i="2"/>
  <c r="G13" i="2" s="1"/>
  <c r="E14" i="2"/>
  <c r="G14" i="2" s="1"/>
  <c r="E15" i="2"/>
  <c r="G15" i="2" s="1"/>
  <c r="E16" i="2"/>
  <c r="G16" i="2" s="1"/>
  <c r="E17" i="2"/>
  <c r="G17" i="2" s="1"/>
  <c r="E18" i="2"/>
  <c r="G18" i="2" s="1"/>
  <c r="E19" i="2"/>
  <c r="G19" i="2" s="1"/>
  <c r="E20" i="2"/>
  <c r="G20" i="2" s="1"/>
  <c r="E21" i="2"/>
  <c r="G21" i="2" s="1"/>
  <c r="E22" i="2"/>
  <c r="G22" i="2" s="1"/>
  <c r="E23" i="2"/>
  <c r="G23" i="2" s="1"/>
  <c r="H23" i="2" s="1"/>
  <c r="E24" i="2"/>
  <c r="G24" i="2" s="1"/>
  <c r="E25" i="2"/>
  <c r="G25" i="2" s="1"/>
  <c r="E26" i="2"/>
  <c r="G26" i="2" s="1"/>
  <c r="E27" i="2"/>
  <c r="G27" i="2" s="1"/>
  <c r="E28" i="2"/>
  <c r="G28" i="2" s="1"/>
  <c r="E29" i="2"/>
  <c r="G29" i="2" s="1"/>
  <c r="E30" i="2"/>
  <c r="G30" i="2" s="1"/>
  <c r="E31" i="2"/>
  <c r="G31" i="2" s="1"/>
  <c r="H31" i="2" s="1"/>
  <c r="E32" i="2"/>
  <c r="G32" i="2" s="1"/>
  <c r="E33" i="2"/>
  <c r="G33" i="2" s="1"/>
  <c r="E34" i="2"/>
  <c r="G34" i="2" s="1"/>
  <c r="E35" i="2"/>
  <c r="G35" i="2" s="1"/>
  <c r="E36" i="2"/>
  <c r="G36" i="2" s="1"/>
  <c r="E37" i="2"/>
  <c r="G37" i="2" s="1"/>
  <c r="E38" i="2"/>
  <c r="G38" i="2" s="1"/>
  <c r="E39" i="2"/>
  <c r="G39" i="2" s="1"/>
  <c r="E40" i="2"/>
  <c r="G40" i="2" s="1"/>
  <c r="E41" i="2"/>
  <c r="G41" i="2" s="1"/>
  <c r="E42" i="2"/>
  <c r="G42" i="2" s="1"/>
  <c r="E43" i="2"/>
  <c r="G43" i="2" s="1"/>
  <c r="E44" i="2"/>
  <c r="G44" i="2" s="1"/>
  <c r="E45" i="2"/>
  <c r="G45" i="2" s="1"/>
  <c r="E46" i="2"/>
  <c r="G46" i="2" s="1"/>
  <c r="E47" i="2"/>
  <c r="G47" i="2" s="1"/>
  <c r="E48" i="2"/>
  <c r="G48" i="2" s="1"/>
  <c r="E49" i="2"/>
  <c r="G49" i="2" s="1"/>
  <c r="E50" i="2"/>
  <c r="G50" i="2" s="1"/>
  <c r="E51" i="2"/>
  <c r="G51" i="2" s="1"/>
  <c r="E52" i="2"/>
  <c r="G52" i="2" s="1"/>
  <c r="H52" i="2" s="1"/>
  <c r="E53" i="2"/>
  <c r="G53" i="2" s="1"/>
  <c r="E54" i="2"/>
  <c r="G54" i="2" s="1"/>
  <c r="E55" i="2"/>
  <c r="G55" i="2" s="1"/>
  <c r="E56" i="2"/>
  <c r="G56" i="2" s="1"/>
  <c r="E57" i="2"/>
  <c r="G57" i="2" s="1"/>
  <c r="E58" i="2"/>
  <c r="G58" i="2" s="1"/>
  <c r="E59" i="2"/>
  <c r="G59" i="2" s="1"/>
  <c r="E60" i="2"/>
  <c r="G60" i="2" s="1"/>
  <c r="E61" i="2"/>
  <c r="G61" i="2" s="1"/>
  <c r="E62" i="2"/>
  <c r="G62" i="2" s="1"/>
  <c r="H62" i="2" s="1"/>
  <c r="E63" i="2"/>
  <c r="G63" i="2" s="1"/>
  <c r="E64" i="2"/>
  <c r="G64" i="2" s="1"/>
  <c r="E65" i="2"/>
  <c r="G65" i="2" s="1"/>
  <c r="E66" i="2"/>
  <c r="G66" i="2" s="1"/>
  <c r="E67" i="2"/>
  <c r="G67" i="2" s="1"/>
  <c r="E68" i="2"/>
  <c r="G68" i="2" s="1"/>
  <c r="E69" i="2"/>
  <c r="G69" i="2" s="1"/>
  <c r="E70" i="2"/>
  <c r="G70" i="2" s="1"/>
  <c r="E71" i="2"/>
  <c r="G71" i="2" s="1"/>
  <c r="E72" i="2"/>
  <c r="G72" i="2" s="1"/>
  <c r="E73" i="2"/>
  <c r="G73" i="2" s="1"/>
  <c r="H73" i="2" s="1"/>
  <c r="E74" i="2"/>
  <c r="G74" i="2" s="1"/>
  <c r="H74" i="2" s="1"/>
  <c r="E75" i="2"/>
  <c r="G75" i="2" s="1"/>
  <c r="E76" i="2"/>
  <c r="G76" i="2" s="1"/>
  <c r="E77" i="2"/>
  <c r="G77" i="2" s="1"/>
  <c r="E78" i="2"/>
  <c r="G78" i="2" s="1"/>
  <c r="E79" i="2"/>
  <c r="G79" i="2" s="1"/>
  <c r="E80" i="2"/>
  <c r="G80" i="2" s="1"/>
  <c r="E81" i="2"/>
  <c r="G81" i="2" s="1"/>
  <c r="E82" i="2"/>
  <c r="G82" i="2" s="1"/>
  <c r="E83" i="2"/>
  <c r="G83" i="2" s="1"/>
  <c r="E84" i="2"/>
  <c r="G84" i="2" s="1"/>
  <c r="E85" i="2"/>
  <c r="G85" i="2" s="1"/>
  <c r="E86" i="2"/>
  <c r="G86" i="2" s="1"/>
  <c r="E87" i="2"/>
  <c r="G87" i="2" s="1"/>
  <c r="E88" i="2"/>
  <c r="G88" i="2" s="1"/>
  <c r="E89" i="2"/>
  <c r="G89" i="2" s="1"/>
  <c r="E90" i="2"/>
  <c r="G90" i="2" s="1"/>
  <c r="E91" i="2"/>
  <c r="G91" i="2" s="1"/>
  <c r="E92" i="2"/>
  <c r="G92" i="2" s="1"/>
  <c r="E93" i="2"/>
  <c r="G93" i="2" s="1"/>
  <c r="E94" i="2"/>
  <c r="G94" i="2" s="1"/>
  <c r="E95" i="2"/>
  <c r="G95" i="2" s="1"/>
  <c r="H95" i="2" s="1"/>
  <c r="E96" i="2"/>
  <c r="G96" i="2" s="1"/>
  <c r="E97" i="2"/>
  <c r="G97" i="2" s="1"/>
  <c r="E98" i="2"/>
  <c r="G98" i="2" s="1"/>
  <c r="E99" i="2"/>
  <c r="G99" i="2" s="1"/>
  <c r="E100" i="2"/>
  <c r="G100" i="2" s="1"/>
  <c r="E101" i="2"/>
  <c r="G101" i="2" s="1"/>
  <c r="H101" i="2" s="1"/>
  <c r="E102" i="2"/>
  <c r="G102" i="2" s="1"/>
  <c r="E103" i="2"/>
  <c r="G103" i="2" s="1"/>
  <c r="E104" i="2"/>
  <c r="G104" i="2" s="1"/>
  <c r="E105" i="2"/>
  <c r="G105" i="2" s="1"/>
  <c r="E106" i="2"/>
  <c r="G106" i="2" s="1"/>
  <c r="E107" i="2"/>
  <c r="G107" i="2" s="1"/>
  <c r="E108" i="2"/>
  <c r="G108" i="2" s="1"/>
  <c r="E109" i="2"/>
  <c r="G109" i="2" s="1"/>
  <c r="H109" i="2" s="1"/>
  <c r="E110" i="2"/>
  <c r="G110" i="2" s="1"/>
  <c r="E111" i="2"/>
  <c r="G111" i="2" s="1"/>
  <c r="E112" i="2"/>
  <c r="G112" i="2" s="1"/>
  <c r="E113" i="2"/>
  <c r="G113" i="2" s="1"/>
  <c r="E114" i="2"/>
  <c r="G114" i="2" s="1"/>
  <c r="E115" i="2"/>
  <c r="G115" i="2" s="1"/>
  <c r="E116" i="2"/>
  <c r="G116" i="2" s="1"/>
  <c r="H116" i="2" s="1"/>
  <c r="E117" i="2"/>
  <c r="G117" i="2" s="1"/>
  <c r="E118" i="2"/>
  <c r="G118" i="2" s="1"/>
  <c r="E119" i="2"/>
  <c r="G119" i="2" s="1"/>
  <c r="E120" i="2"/>
  <c r="G120" i="2" s="1"/>
  <c r="E121" i="2"/>
  <c r="G121" i="2" s="1"/>
  <c r="E122" i="2"/>
  <c r="G122" i="2" s="1"/>
  <c r="E123" i="2"/>
  <c r="G123" i="2" s="1"/>
  <c r="E124" i="2"/>
  <c r="G124" i="2" s="1"/>
  <c r="E125" i="2"/>
  <c r="G125" i="2" s="1"/>
  <c r="E126" i="2"/>
  <c r="G126" i="2" s="1"/>
  <c r="E127" i="2"/>
  <c r="G127" i="2" s="1"/>
  <c r="E128" i="2"/>
  <c r="G128" i="2" s="1"/>
  <c r="E129" i="2"/>
  <c r="G129" i="2" s="1"/>
  <c r="E130" i="2"/>
  <c r="G130" i="2" s="1"/>
  <c r="E131" i="2"/>
  <c r="G131" i="2" s="1"/>
  <c r="E132" i="2"/>
  <c r="G132" i="2" s="1"/>
  <c r="E133" i="2"/>
  <c r="G133" i="2" s="1"/>
  <c r="H133" i="2" s="1"/>
  <c r="E134" i="2"/>
  <c r="G134" i="2" s="1"/>
  <c r="E135" i="2"/>
  <c r="G135" i="2" s="1"/>
  <c r="E136" i="2"/>
  <c r="G136" i="2" s="1"/>
  <c r="E137" i="2"/>
  <c r="G137" i="2" s="1"/>
  <c r="E138" i="2"/>
  <c r="G138" i="2" s="1"/>
  <c r="H138" i="2" s="1"/>
  <c r="E139" i="2"/>
  <c r="G139" i="2" s="1"/>
  <c r="E140" i="2"/>
  <c r="G140" i="2" s="1"/>
  <c r="E141" i="2"/>
  <c r="G141" i="2" s="1"/>
  <c r="H141" i="2" s="1"/>
  <c r="E142" i="2"/>
  <c r="G142" i="2" s="1"/>
  <c r="E143" i="2"/>
  <c r="G143" i="2" s="1"/>
  <c r="E144" i="2"/>
  <c r="G144" i="2" s="1"/>
  <c r="E145" i="2"/>
  <c r="G145" i="2" s="1"/>
  <c r="E146" i="2"/>
  <c r="G146" i="2" s="1"/>
  <c r="E147" i="2"/>
  <c r="G147" i="2" s="1"/>
  <c r="E148" i="2"/>
  <c r="G148" i="2" s="1"/>
  <c r="E149" i="2"/>
  <c r="G149" i="2" s="1"/>
  <c r="E150" i="2"/>
  <c r="G150" i="2" s="1"/>
  <c r="E151" i="2"/>
  <c r="G151" i="2" s="1"/>
  <c r="E152" i="2"/>
  <c r="G152" i="2" s="1"/>
  <c r="E153" i="2"/>
  <c r="G153" i="2" s="1"/>
  <c r="E154" i="2"/>
  <c r="G154" i="2" s="1"/>
  <c r="E155" i="2"/>
  <c r="G155" i="2" s="1"/>
  <c r="E156" i="2"/>
  <c r="G156" i="2" s="1"/>
  <c r="E157" i="2"/>
  <c r="G157" i="2" s="1"/>
  <c r="E158" i="2"/>
  <c r="G158" i="2" s="1"/>
  <c r="E159" i="2"/>
  <c r="G159" i="2" s="1"/>
  <c r="H159" i="2" s="1"/>
  <c r="E160" i="2"/>
  <c r="G160" i="2" s="1"/>
  <c r="E161" i="2"/>
  <c r="G161" i="2" s="1"/>
  <c r="E162" i="2"/>
  <c r="G162" i="2" s="1"/>
  <c r="E163" i="2"/>
  <c r="G163" i="2" s="1"/>
  <c r="E164" i="2"/>
  <c r="G164" i="2" s="1"/>
  <c r="E165" i="2"/>
  <c r="G165" i="2" s="1"/>
  <c r="H165" i="2" s="1"/>
  <c r="E166" i="2"/>
  <c r="G166" i="2" s="1"/>
  <c r="E167" i="2"/>
  <c r="G167" i="2" s="1"/>
  <c r="E168" i="2"/>
  <c r="G168" i="2" s="1"/>
  <c r="E169" i="2"/>
  <c r="G169" i="2" s="1"/>
  <c r="E170" i="2"/>
  <c r="G170" i="2" s="1"/>
  <c r="E171" i="2"/>
  <c r="G171" i="2" s="1"/>
  <c r="E172" i="2"/>
  <c r="G172" i="2" s="1"/>
  <c r="E173" i="2"/>
  <c r="G173" i="2" s="1"/>
  <c r="H173" i="2" s="1"/>
  <c r="E174" i="2"/>
  <c r="G174" i="2" s="1"/>
  <c r="E175" i="2"/>
  <c r="G175" i="2" s="1"/>
  <c r="E176" i="2"/>
  <c r="G176" i="2" s="1"/>
  <c r="E177" i="2"/>
  <c r="G177" i="2" s="1"/>
  <c r="E178" i="2"/>
  <c r="G178" i="2" s="1"/>
  <c r="E179" i="2"/>
  <c r="G179" i="2" s="1"/>
  <c r="E180" i="2"/>
  <c r="G180" i="2" s="1"/>
  <c r="E181" i="2"/>
  <c r="G181" i="2" s="1"/>
  <c r="E182" i="2"/>
  <c r="G182" i="2" s="1"/>
  <c r="E183" i="2"/>
  <c r="G183" i="2" s="1"/>
  <c r="E184" i="2"/>
  <c r="G184" i="2" s="1"/>
  <c r="E185" i="2"/>
  <c r="G185" i="2" s="1"/>
  <c r="E186" i="2"/>
  <c r="G186" i="2" s="1"/>
  <c r="E187" i="2"/>
  <c r="G187" i="2" s="1"/>
  <c r="E188" i="2"/>
  <c r="G188" i="2" s="1"/>
  <c r="E189" i="2"/>
  <c r="G189" i="2" s="1"/>
  <c r="H189" i="2" s="1"/>
  <c r="E190" i="2"/>
  <c r="G190" i="2" s="1"/>
  <c r="E191" i="2"/>
  <c r="G191" i="2" s="1"/>
  <c r="E192" i="2"/>
  <c r="G192" i="2" s="1"/>
  <c r="E193" i="2"/>
  <c r="G193" i="2" s="1"/>
  <c r="E194" i="2"/>
  <c r="G194" i="2" s="1"/>
  <c r="E195" i="2"/>
  <c r="G195" i="2" s="1"/>
  <c r="E196" i="2"/>
  <c r="G196" i="2" s="1"/>
  <c r="E197" i="2"/>
  <c r="G197" i="2" s="1"/>
  <c r="H197" i="2" s="1"/>
  <c r="E198" i="2"/>
  <c r="G198" i="2" s="1"/>
  <c r="E199" i="2"/>
  <c r="G199" i="2" s="1"/>
  <c r="E200" i="2"/>
  <c r="G200" i="2" s="1"/>
  <c r="E201" i="2"/>
  <c r="G201" i="2" s="1"/>
  <c r="E202" i="2"/>
  <c r="G202" i="2" s="1"/>
  <c r="H202" i="2" s="1"/>
  <c r="E203" i="2"/>
  <c r="G203" i="2" s="1"/>
  <c r="E204" i="2"/>
  <c r="G204" i="2" s="1"/>
  <c r="E205" i="2"/>
  <c r="G205" i="2" s="1"/>
  <c r="H205" i="2" s="1"/>
  <c r="E206" i="2"/>
  <c r="G206" i="2" s="1"/>
  <c r="E207" i="2"/>
  <c r="G207" i="2" s="1"/>
  <c r="E208" i="2"/>
  <c r="G208" i="2" s="1"/>
  <c r="E209" i="2"/>
  <c r="G209" i="2" s="1"/>
  <c r="E210" i="2"/>
  <c r="G210" i="2" s="1"/>
  <c r="E211" i="2"/>
  <c r="G211" i="2" s="1"/>
  <c r="E212" i="2"/>
  <c r="G212" i="2" s="1"/>
  <c r="E213" i="2"/>
  <c r="G213" i="2" s="1"/>
  <c r="E214" i="2"/>
  <c r="G214" i="2" s="1"/>
  <c r="E215" i="2"/>
  <c r="G215" i="2" s="1"/>
  <c r="E216" i="2"/>
  <c r="G216" i="2" s="1"/>
  <c r="E217" i="2"/>
  <c r="G217" i="2" s="1"/>
  <c r="E218" i="2"/>
  <c r="G218" i="2" s="1"/>
  <c r="E219" i="2"/>
  <c r="G219" i="2" s="1"/>
  <c r="E220" i="2"/>
  <c r="G220" i="2" s="1"/>
  <c r="E221" i="2"/>
  <c r="G221" i="2" s="1"/>
  <c r="H221" i="2" s="1"/>
  <c r="E222" i="2"/>
  <c r="G222" i="2" s="1"/>
  <c r="E223" i="2"/>
  <c r="G223" i="2" s="1"/>
  <c r="H223" i="2" s="1"/>
  <c r="E224" i="2"/>
  <c r="G224" i="2" s="1"/>
  <c r="E225" i="2"/>
  <c r="G225" i="2" s="1"/>
  <c r="E226" i="2"/>
  <c r="G226" i="2" s="1"/>
  <c r="E227" i="2"/>
  <c r="G227" i="2" s="1"/>
  <c r="E228" i="2"/>
  <c r="G228" i="2" s="1"/>
  <c r="E229" i="2"/>
  <c r="G229" i="2" s="1"/>
  <c r="H229" i="2" s="1"/>
  <c r="E230" i="2"/>
  <c r="G230" i="2" s="1"/>
  <c r="E231" i="2"/>
  <c r="G231" i="2" s="1"/>
  <c r="E232" i="2"/>
  <c r="G232" i="2" s="1"/>
  <c r="E233" i="2"/>
  <c r="G233" i="2" s="1"/>
  <c r="E234" i="2"/>
  <c r="G234" i="2" s="1"/>
  <c r="E235" i="2"/>
  <c r="G235" i="2" s="1"/>
  <c r="E236" i="2"/>
  <c r="G236" i="2" s="1"/>
  <c r="E237" i="2"/>
  <c r="G237" i="2" s="1"/>
  <c r="H237" i="2" s="1"/>
  <c r="E238" i="2"/>
  <c r="G238" i="2" s="1"/>
  <c r="E239" i="2"/>
  <c r="G239" i="2" s="1"/>
  <c r="E240" i="2"/>
  <c r="G240" i="2" s="1"/>
  <c r="E241" i="2"/>
  <c r="G241" i="2" s="1"/>
  <c r="E242" i="2"/>
  <c r="G242" i="2" s="1"/>
  <c r="E243" i="2"/>
  <c r="G243" i="2" s="1"/>
  <c r="E244" i="2"/>
  <c r="G244" i="2" s="1"/>
  <c r="E245" i="2"/>
  <c r="G245" i="2" s="1"/>
  <c r="E246" i="2"/>
  <c r="G246" i="2" s="1"/>
  <c r="E247" i="2"/>
  <c r="G247" i="2" s="1"/>
  <c r="E248" i="2"/>
  <c r="G248" i="2" s="1"/>
  <c r="E249" i="2"/>
  <c r="G249" i="2" s="1"/>
  <c r="E250" i="2"/>
  <c r="G250" i="2" s="1"/>
  <c r="E251" i="2"/>
  <c r="G251" i="2" s="1"/>
  <c r="E252" i="2"/>
  <c r="G252" i="2" s="1"/>
  <c r="E253" i="2"/>
  <c r="G253" i="2" s="1"/>
  <c r="H253" i="2" s="1"/>
  <c r="E254" i="2"/>
  <c r="G254" i="2" s="1"/>
  <c r="E255" i="2"/>
  <c r="G255" i="2" s="1"/>
  <c r="E256" i="2"/>
  <c r="G256" i="2" s="1"/>
  <c r="E257" i="2"/>
  <c r="G257" i="2" s="1"/>
  <c r="E258" i="2"/>
  <c r="G258" i="2" s="1"/>
  <c r="E259" i="2"/>
  <c r="G259" i="2" s="1"/>
  <c r="E260" i="2"/>
  <c r="G260" i="2" s="1"/>
  <c r="E261" i="2"/>
  <c r="G261" i="2" s="1"/>
  <c r="H261" i="2" s="1"/>
  <c r="E262" i="2"/>
  <c r="G262" i="2" s="1"/>
  <c r="E263" i="2"/>
  <c r="G263" i="2" s="1"/>
  <c r="E264" i="2"/>
  <c r="G264" i="2" s="1"/>
  <c r="E265" i="2"/>
  <c r="G265" i="2" s="1"/>
  <c r="E266" i="2"/>
  <c r="G266" i="2" s="1"/>
  <c r="H266" i="2" s="1"/>
  <c r="E267" i="2"/>
  <c r="G267" i="2" s="1"/>
  <c r="E268" i="2"/>
  <c r="G268" i="2" s="1"/>
  <c r="E269" i="2"/>
  <c r="G269" i="2" s="1"/>
  <c r="H269" i="2" s="1"/>
  <c r="E270" i="2"/>
  <c r="G270" i="2" s="1"/>
  <c r="E271" i="2"/>
  <c r="G271" i="2" s="1"/>
  <c r="E272" i="2"/>
  <c r="G272" i="2" s="1"/>
  <c r="E273" i="2"/>
  <c r="G273" i="2" s="1"/>
  <c r="E274" i="2"/>
  <c r="G274" i="2" s="1"/>
  <c r="E275" i="2"/>
  <c r="G275" i="2" s="1"/>
  <c r="E276" i="2"/>
  <c r="G276" i="2" s="1"/>
  <c r="E277" i="2"/>
  <c r="G277" i="2" s="1"/>
  <c r="H277" i="2" s="1"/>
  <c r="E278" i="2"/>
  <c r="G278" i="2" s="1"/>
  <c r="E279" i="2"/>
  <c r="G279" i="2" s="1"/>
  <c r="E280" i="2"/>
  <c r="G280" i="2" s="1"/>
  <c r="E281" i="2"/>
  <c r="G281" i="2" s="1"/>
  <c r="E282" i="2"/>
  <c r="G282" i="2" s="1"/>
  <c r="E283" i="2"/>
  <c r="G283" i="2" s="1"/>
  <c r="E284" i="2"/>
  <c r="G284" i="2" s="1"/>
  <c r="E285" i="2"/>
  <c r="G285" i="2" s="1"/>
  <c r="H285" i="2" s="1"/>
  <c r="E286" i="2"/>
  <c r="G286" i="2" s="1"/>
  <c r="E287" i="2"/>
  <c r="G287" i="2" s="1"/>
  <c r="H287" i="2" s="1"/>
  <c r="E288" i="2"/>
  <c r="G288" i="2" s="1"/>
  <c r="E289" i="2"/>
  <c r="G289" i="2" s="1"/>
  <c r="E290" i="2"/>
  <c r="G290" i="2" s="1"/>
  <c r="E291" i="2"/>
  <c r="G291" i="2" s="1"/>
  <c r="E292" i="2"/>
  <c r="G292" i="2" s="1"/>
  <c r="E293" i="2"/>
  <c r="G293" i="2" s="1"/>
  <c r="H293" i="2" s="1"/>
  <c r="E294" i="2"/>
  <c r="G294" i="2" s="1"/>
  <c r="E295" i="2"/>
  <c r="G295" i="2" s="1"/>
  <c r="E296" i="2"/>
  <c r="G296" i="2" s="1"/>
  <c r="E297" i="2"/>
  <c r="G297" i="2" s="1"/>
  <c r="E298" i="2"/>
  <c r="G298" i="2" s="1"/>
  <c r="E299" i="2"/>
  <c r="G299" i="2" s="1"/>
  <c r="E300" i="2"/>
  <c r="G300" i="2" s="1"/>
  <c r="E301" i="2"/>
  <c r="G301" i="2" s="1"/>
  <c r="H301" i="2" s="1"/>
  <c r="E302" i="2"/>
  <c r="G302" i="2" s="1"/>
  <c r="E303" i="2"/>
  <c r="G303" i="2" s="1"/>
  <c r="E304" i="2"/>
  <c r="G304" i="2" s="1"/>
  <c r="E305" i="2"/>
  <c r="G305" i="2" s="1"/>
  <c r="E306" i="2"/>
  <c r="G306" i="2" s="1"/>
  <c r="E307" i="2"/>
  <c r="G307" i="2" s="1"/>
  <c r="E308" i="2"/>
  <c r="G308" i="2" s="1"/>
  <c r="E309" i="2"/>
  <c r="G309" i="2" s="1"/>
  <c r="H309" i="2" s="1"/>
  <c r="E310" i="2"/>
  <c r="G310" i="2" s="1"/>
  <c r="E311" i="2"/>
  <c r="G311" i="2" s="1"/>
  <c r="E312" i="2"/>
  <c r="G312" i="2" s="1"/>
  <c r="E313" i="2"/>
  <c r="G313" i="2" s="1"/>
  <c r="E314" i="2"/>
  <c r="G314" i="2" s="1"/>
  <c r="E315" i="2"/>
  <c r="G315" i="2" s="1"/>
  <c r="E316" i="2"/>
  <c r="G316" i="2" s="1"/>
  <c r="E317" i="2"/>
  <c r="G317" i="2" s="1"/>
  <c r="H317" i="2" s="1"/>
  <c r="E318" i="2"/>
  <c r="G318" i="2" s="1"/>
  <c r="E319" i="2"/>
  <c r="G319" i="2" s="1"/>
  <c r="E320" i="2"/>
  <c r="G320" i="2" s="1"/>
  <c r="E321" i="2"/>
  <c r="G321" i="2" s="1"/>
  <c r="E322" i="2"/>
  <c r="G322" i="2" s="1"/>
  <c r="E323" i="2"/>
  <c r="G323" i="2" s="1"/>
  <c r="E324" i="2"/>
  <c r="G324" i="2" s="1"/>
  <c r="E325" i="2"/>
  <c r="G325" i="2" s="1"/>
  <c r="H325" i="2" s="1"/>
  <c r="E326" i="2"/>
  <c r="G326" i="2" s="1"/>
  <c r="E327" i="2"/>
  <c r="G327" i="2" s="1"/>
  <c r="E328" i="2"/>
  <c r="G328" i="2" s="1"/>
  <c r="E329" i="2"/>
  <c r="G329" i="2" s="1"/>
  <c r="E330" i="2"/>
  <c r="G330" i="2" s="1"/>
  <c r="H330" i="2" s="1"/>
  <c r="E331" i="2"/>
  <c r="G331" i="2" s="1"/>
  <c r="E332" i="2"/>
  <c r="G332" i="2" s="1"/>
  <c r="E333" i="2"/>
  <c r="G333" i="2" s="1"/>
  <c r="H333" i="2" s="1"/>
  <c r="E334" i="2"/>
  <c r="G334" i="2" s="1"/>
  <c r="E335" i="2"/>
  <c r="G335" i="2" s="1"/>
  <c r="E336" i="2"/>
  <c r="G336" i="2" s="1"/>
  <c r="E337" i="2"/>
  <c r="G337" i="2" s="1"/>
  <c r="E338" i="2"/>
  <c r="G338" i="2" s="1"/>
  <c r="E339" i="2"/>
  <c r="G339" i="2" s="1"/>
  <c r="E340" i="2"/>
  <c r="G340" i="2" s="1"/>
  <c r="E341" i="2"/>
  <c r="G341" i="2" s="1"/>
  <c r="H341" i="2" s="1"/>
  <c r="E342" i="2"/>
  <c r="G342" i="2" s="1"/>
  <c r="E343" i="2"/>
  <c r="G343" i="2" s="1"/>
  <c r="E344" i="2"/>
  <c r="G344" i="2" s="1"/>
  <c r="E345" i="2"/>
  <c r="G345" i="2" s="1"/>
  <c r="E346" i="2"/>
  <c r="G346" i="2" s="1"/>
  <c r="E347" i="2"/>
  <c r="G347" i="2" s="1"/>
  <c r="E348" i="2"/>
  <c r="G348" i="2" s="1"/>
  <c r="E349" i="2"/>
  <c r="G349" i="2" s="1"/>
  <c r="H349" i="2" s="1"/>
  <c r="E350" i="2"/>
  <c r="G350" i="2" s="1"/>
  <c r="H350" i="2" s="1"/>
  <c r="E351" i="2"/>
  <c r="G351" i="2" s="1"/>
  <c r="E352" i="2"/>
  <c r="G352" i="2" s="1"/>
  <c r="E353" i="2"/>
  <c r="G353" i="2" s="1"/>
  <c r="E354" i="2"/>
  <c r="G354" i="2" s="1"/>
  <c r="E355" i="2"/>
  <c r="G355" i="2" s="1"/>
  <c r="E356" i="2"/>
  <c r="G356" i="2" s="1"/>
  <c r="E357" i="2"/>
  <c r="G357" i="2" s="1"/>
  <c r="H357" i="2" s="1"/>
  <c r="E358" i="2"/>
  <c r="G358" i="2" s="1"/>
  <c r="E359" i="2"/>
  <c r="G359" i="2" s="1"/>
  <c r="E360" i="2"/>
  <c r="G360" i="2" s="1"/>
  <c r="E361" i="2"/>
  <c r="G361" i="2" s="1"/>
  <c r="E362" i="2"/>
  <c r="G362" i="2" s="1"/>
  <c r="E363" i="2"/>
  <c r="G363" i="2" s="1"/>
  <c r="E364" i="2"/>
  <c r="G364" i="2" s="1"/>
  <c r="E365" i="2"/>
  <c r="G365" i="2" s="1"/>
  <c r="H365" i="2" s="1"/>
  <c r="E366" i="2"/>
  <c r="G366" i="2" s="1"/>
  <c r="H366" i="2" s="1"/>
  <c r="E367" i="2"/>
  <c r="G367" i="2" s="1"/>
  <c r="E368" i="2"/>
  <c r="G368" i="2" s="1"/>
  <c r="E369" i="2"/>
  <c r="G369" i="2" s="1"/>
  <c r="E370" i="2"/>
  <c r="G370" i="2" s="1"/>
  <c r="E371" i="2"/>
  <c r="G371" i="2" s="1"/>
  <c r="E372" i="2"/>
  <c r="G372" i="2" s="1"/>
  <c r="E373" i="2"/>
  <c r="G373" i="2" s="1"/>
  <c r="H373" i="2" s="1"/>
  <c r="E374" i="2"/>
  <c r="G374" i="2" s="1"/>
  <c r="E375" i="2"/>
  <c r="G375" i="2" s="1"/>
  <c r="E376" i="2"/>
  <c r="G376" i="2" s="1"/>
  <c r="E377" i="2"/>
  <c r="G377" i="2" s="1"/>
  <c r="E378" i="2"/>
  <c r="G378" i="2" s="1"/>
  <c r="E379" i="2"/>
  <c r="G379" i="2" s="1"/>
  <c r="E380" i="2"/>
  <c r="G380" i="2" s="1"/>
  <c r="E381" i="2"/>
  <c r="G381" i="2" s="1"/>
  <c r="H381" i="2" s="1"/>
  <c r="E382" i="2"/>
  <c r="G382" i="2" s="1"/>
  <c r="H382" i="2" s="1"/>
  <c r="E383" i="2"/>
  <c r="G383" i="2" s="1"/>
  <c r="E384" i="2"/>
  <c r="G384" i="2" s="1"/>
  <c r="E385" i="2"/>
  <c r="G385" i="2" s="1"/>
  <c r="E386" i="2"/>
  <c r="G386" i="2" s="1"/>
  <c r="E387" i="2"/>
  <c r="G387" i="2" s="1"/>
  <c r="E388" i="2"/>
  <c r="G388" i="2" s="1"/>
  <c r="E389" i="2"/>
  <c r="G389" i="2" s="1"/>
  <c r="H389" i="2" s="1"/>
  <c r="E390" i="2"/>
  <c r="G390" i="2" s="1"/>
  <c r="E391" i="2"/>
  <c r="G391" i="2" s="1"/>
  <c r="E392" i="2"/>
  <c r="G392" i="2" s="1"/>
  <c r="E393" i="2"/>
  <c r="G393" i="2" s="1"/>
  <c r="E394" i="2"/>
  <c r="G394" i="2" s="1"/>
  <c r="E395" i="2"/>
  <c r="G395" i="2" s="1"/>
  <c r="E396" i="2"/>
  <c r="G396" i="2" s="1"/>
  <c r="E397" i="2"/>
  <c r="G397" i="2" s="1"/>
  <c r="H397" i="2" s="1"/>
  <c r="E7" i="2"/>
  <c r="G8" i="1"/>
  <c r="T8" i="1" s="1"/>
  <c r="G12" i="1"/>
  <c r="Z12" i="1" s="1"/>
  <c r="G13" i="1"/>
  <c r="Z13" i="1" s="1"/>
  <c r="G30" i="1"/>
  <c r="AA30" i="1" s="1"/>
  <c r="G38" i="1"/>
  <c r="AA38" i="1" s="1"/>
  <c r="G40" i="1"/>
  <c r="T40" i="1" s="1"/>
  <c r="G55" i="1"/>
  <c r="Y55" i="1" s="1"/>
  <c r="G56" i="1"/>
  <c r="AA56" i="1" s="1"/>
  <c r="G58" i="1"/>
  <c r="P58" i="1" s="1"/>
  <c r="P6" i="1" s="1"/>
  <c r="G59" i="1"/>
  <c r="AC59" i="1" s="1"/>
  <c r="AC6" i="1" s="1"/>
  <c r="G60" i="1"/>
  <c r="Y60" i="1" s="1"/>
  <c r="G62" i="1"/>
  <c r="AA62" i="1" s="1"/>
  <c r="G64" i="1"/>
  <c r="AF64" i="1" s="1"/>
  <c r="AF6" i="1" s="1"/>
  <c r="G67" i="1"/>
  <c r="R67" i="1" s="1"/>
  <c r="G68" i="1"/>
  <c r="X68" i="1" s="1"/>
  <c r="G70" i="1"/>
  <c r="L70" i="1" s="1"/>
  <c r="G72" i="1"/>
  <c r="L72" i="1" s="1"/>
  <c r="G76" i="1"/>
  <c r="L76" i="1" s="1"/>
  <c r="G77" i="1"/>
  <c r="AA77" i="1" s="1"/>
  <c r="G79" i="1"/>
  <c r="R79" i="1" s="1"/>
  <c r="G84" i="1"/>
  <c r="R84" i="1" s="1"/>
  <c r="G100" i="1"/>
  <c r="Y100" i="1" s="1"/>
  <c r="G105" i="1"/>
  <c r="AD105" i="1" s="1"/>
  <c r="G111" i="1"/>
  <c r="R111" i="1" s="1"/>
  <c r="G130" i="1"/>
  <c r="X130" i="1" s="1"/>
  <c r="G131" i="1"/>
  <c r="H131" i="1" s="1"/>
  <c r="G132" i="1"/>
  <c r="O132" i="1" s="1"/>
  <c r="G133" i="1"/>
  <c r="AE133" i="1" s="1"/>
  <c r="G134" i="1"/>
  <c r="AE134" i="1" s="1"/>
  <c r="G135" i="1"/>
  <c r="AE135" i="1" s="1"/>
  <c r="G138" i="1"/>
  <c r="AD138" i="1" s="1"/>
  <c r="G141" i="1"/>
  <c r="AA141" i="1" s="1"/>
  <c r="G142" i="1"/>
  <c r="R142" i="1" s="1"/>
  <c r="G143" i="1"/>
  <c r="H143" i="1" s="1"/>
  <c r="G144" i="1"/>
  <c r="O144" i="1" s="1"/>
  <c r="G145" i="1"/>
  <c r="AE145" i="1" s="1"/>
  <c r="G146" i="1"/>
  <c r="AE146" i="1" s="1"/>
  <c r="G147" i="1"/>
  <c r="AE147" i="1" s="1"/>
  <c r="G148" i="1"/>
  <c r="S148" i="1" s="1"/>
  <c r="G149" i="1"/>
  <c r="R149" i="1" s="1"/>
  <c r="G153" i="1"/>
  <c r="AA153" i="1" s="1"/>
  <c r="G157" i="1"/>
  <c r="AA157" i="1" s="1"/>
  <c r="G160" i="1"/>
  <c r="H160" i="1" s="1"/>
  <c r="G161" i="1"/>
  <c r="O161" i="1" s="1"/>
  <c r="G162" i="1"/>
  <c r="AE162" i="1" s="1"/>
  <c r="G163" i="1"/>
  <c r="AE163" i="1" s="1"/>
  <c r="G164" i="1"/>
  <c r="AE164" i="1" s="1"/>
  <c r="G165" i="1"/>
  <c r="S165" i="1" s="1"/>
  <c r="G166" i="1"/>
  <c r="S166" i="1" s="1"/>
  <c r="G170" i="1"/>
  <c r="AA170" i="1" s="1"/>
  <c r="G171" i="1"/>
  <c r="Z171" i="1" s="1"/>
  <c r="G176" i="1"/>
  <c r="L176" i="1" s="1"/>
  <c r="G178" i="1"/>
  <c r="Y178" i="1" s="1"/>
  <c r="G180" i="1"/>
  <c r="H180" i="1" s="1"/>
  <c r="G7" i="1"/>
  <c r="E48" i="1"/>
  <c r="G48" i="1" s="1"/>
  <c r="V48" i="1" s="1"/>
  <c r="E42" i="1"/>
  <c r="G42" i="1" s="1"/>
  <c r="V42" i="1" s="1"/>
  <c r="E179" i="1"/>
  <c r="G179" i="1" s="1"/>
  <c r="I179" i="1" s="1"/>
  <c r="E177" i="1"/>
  <c r="G177" i="1" s="1"/>
  <c r="I177" i="1" s="1"/>
  <c r="E175" i="1"/>
  <c r="G175" i="1" s="1"/>
  <c r="I175" i="1" s="1"/>
  <c r="E174" i="1"/>
  <c r="G174" i="1" s="1"/>
  <c r="U174" i="1" s="1"/>
  <c r="E173" i="1"/>
  <c r="G173" i="1" s="1"/>
  <c r="AB173" i="1" s="1"/>
  <c r="E172" i="1"/>
  <c r="G172" i="1" s="1"/>
  <c r="U172" i="1" s="1"/>
  <c r="E169" i="1"/>
  <c r="G169" i="1" s="1"/>
  <c r="U169" i="1" s="1"/>
  <c r="E168" i="1"/>
  <c r="G168" i="1" s="1"/>
  <c r="I168" i="1" s="1"/>
  <c r="E167" i="1"/>
  <c r="G167" i="1" s="1"/>
  <c r="U167" i="1" s="1"/>
  <c r="E159" i="1"/>
  <c r="G159" i="1" s="1"/>
  <c r="AB159" i="1" s="1"/>
  <c r="E158" i="1"/>
  <c r="G158" i="1" s="1"/>
  <c r="U158" i="1" s="1"/>
  <c r="E156" i="1"/>
  <c r="G156" i="1" s="1"/>
  <c r="U156" i="1" s="1"/>
  <c r="E155" i="1"/>
  <c r="G155" i="1" s="1"/>
  <c r="U155" i="1" s="1"/>
  <c r="E154" i="1"/>
  <c r="G154" i="1" s="1"/>
  <c r="U154" i="1" s="1"/>
  <c r="E152" i="1"/>
  <c r="G152" i="1" s="1"/>
  <c r="J152" i="1" s="1"/>
  <c r="E151" i="1"/>
  <c r="G151" i="1" s="1"/>
  <c r="U151" i="1" s="1"/>
  <c r="E150" i="1"/>
  <c r="G150" i="1" s="1"/>
  <c r="V150" i="1" s="1"/>
  <c r="E140" i="1"/>
  <c r="G140" i="1" s="1"/>
  <c r="U140" i="1" s="1"/>
  <c r="E139" i="1"/>
  <c r="G139" i="1" s="1"/>
  <c r="I139" i="1" s="1"/>
  <c r="E137" i="1"/>
  <c r="G137" i="1" s="1"/>
  <c r="U137" i="1" s="1"/>
  <c r="E136" i="1"/>
  <c r="G136" i="1" s="1"/>
  <c r="U136" i="1" s="1"/>
  <c r="E129" i="1"/>
  <c r="G129" i="1" s="1"/>
  <c r="Q129" i="1" s="1"/>
  <c r="E128" i="1"/>
  <c r="G128" i="1" s="1"/>
  <c r="U128" i="1" s="1"/>
  <c r="E127" i="1"/>
  <c r="G127" i="1" s="1"/>
  <c r="U127" i="1" s="1"/>
  <c r="E126" i="1"/>
  <c r="G126" i="1" s="1"/>
  <c r="U126" i="1" s="1"/>
  <c r="E125" i="1"/>
  <c r="G125" i="1" s="1"/>
  <c r="U125" i="1" s="1"/>
  <c r="E124" i="1"/>
  <c r="G124" i="1" s="1"/>
  <c r="U124" i="1" s="1"/>
  <c r="E123" i="1"/>
  <c r="G123" i="1" s="1"/>
  <c r="U123" i="1" s="1"/>
  <c r="E122" i="1"/>
  <c r="G122" i="1" s="1"/>
  <c r="U122" i="1" s="1"/>
  <c r="E121" i="1"/>
  <c r="G121" i="1" s="1"/>
  <c r="U121" i="1" s="1"/>
  <c r="E120" i="1"/>
  <c r="G120" i="1" s="1"/>
  <c r="U120" i="1" s="1"/>
  <c r="E119" i="1"/>
  <c r="G119" i="1" s="1"/>
  <c r="I119" i="1" s="1"/>
  <c r="E118" i="1"/>
  <c r="G118" i="1" s="1"/>
  <c r="U118" i="1" s="1"/>
  <c r="E117" i="1"/>
  <c r="G117" i="1" s="1"/>
  <c r="U117" i="1" s="1"/>
  <c r="E116" i="1"/>
  <c r="G116" i="1" s="1"/>
  <c r="U116" i="1" s="1"/>
  <c r="E115" i="1"/>
  <c r="G115" i="1" s="1"/>
  <c r="U115" i="1" s="1"/>
  <c r="E114" i="1"/>
  <c r="G114" i="1" s="1"/>
  <c r="U114" i="1" s="1"/>
  <c r="E113" i="1"/>
  <c r="G113" i="1" s="1"/>
  <c r="U113" i="1" s="1"/>
  <c r="E112" i="1"/>
  <c r="G112" i="1" s="1"/>
  <c r="U112" i="1" s="1"/>
  <c r="E110" i="1"/>
  <c r="G110" i="1" s="1"/>
  <c r="U110" i="1" s="1"/>
  <c r="E109" i="1"/>
  <c r="G109" i="1" s="1"/>
  <c r="AB109" i="1" s="1"/>
  <c r="E108" i="1"/>
  <c r="G108" i="1" s="1"/>
  <c r="I108" i="1" s="1"/>
  <c r="E107" i="1"/>
  <c r="G107" i="1" s="1"/>
  <c r="U107" i="1" s="1"/>
  <c r="E106" i="1"/>
  <c r="G106" i="1" s="1"/>
  <c r="I106" i="1" s="1"/>
  <c r="E104" i="1"/>
  <c r="G104" i="1" s="1"/>
  <c r="U104" i="1" s="1"/>
  <c r="E103" i="1"/>
  <c r="G103" i="1" s="1"/>
  <c r="U103" i="1" s="1"/>
  <c r="E102" i="1"/>
  <c r="G102" i="1" s="1"/>
  <c r="I102" i="1" s="1"/>
  <c r="E101" i="1"/>
  <c r="G101" i="1" s="1"/>
  <c r="U101" i="1" s="1"/>
  <c r="E99" i="1"/>
  <c r="G99" i="1" s="1"/>
  <c r="U99" i="1" s="1"/>
  <c r="E98" i="1"/>
  <c r="G98" i="1" s="1"/>
  <c r="I98" i="1" s="1"/>
  <c r="E97" i="1"/>
  <c r="G97" i="1" s="1"/>
  <c r="U97" i="1" s="1"/>
  <c r="E96" i="1"/>
  <c r="G96" i="1" s="1"/>
  <c r="I96" i="1" s="1"/>
  <c r="E95" i="1"/>
  <c r="G95" i="1" s="1"/>
  <c r="U95" i="1" s="1"/>
  <c r="E94" i="1"/>
  <c r="G94" i="1" s="1"/>
  <c r="U94" i="1" s="1"/>
  <c r="E93" i="1"/>
  <c r="G93" i="1" s="1"/>
  <c r="U93" i="1" s="1"/>
  <c r="E92" i="1"/>
  <c r="G92" i="1" s="1"/>
  <c r="U92" i="1" s="1"/>
  <c r="E91" i="1"/>
  <c r="G91" i="1" s="1"/>
  <c r="U91" i="1" s="1"/>
  <c r="E90" i="1"/>
  <c r="G90" i="1" s="1"/>
  <c r="AB90" i="1" s="1"/>
  <c r="E89" i="1"/>
  <c r="G89" i="1" s="1"/>
  <c r="J89" i="1" s="1"/>
  <c r="E88" i="1"/>
  <c r="G88" i="1" s="1"/>
  <c r="I88" i="1" s="1"/>
  <c r="E87" i="1"/>
  <c r="G87" i="1" s="1"/>
  <c r="I87" i="1" s="1"/>
  <c r="E86" i="1"/>
  <c r="G86" i="1" s="1"/>
  <c r="U86" i="1" s="1"/>
  <c r="E85" i="1"/>
  <c r="G85" i="1" s="1"/>
  <c r="U85" i="1" s="1"/>
  <c r="E83" i="1"/>
  <c r="G83" i="1" s="1"/>
  <c r="U83" i="1" s="1"/>
  <c r="E82" i="1"/>
  <c r="G82" i="1" s="1"/>
  <c r="Q82" i="1" s="1"/>
  <c r="E81" i="1"/>
  <c r="G81" i="1" s="1"/>
  <c r="J81" i="1" s="1"/>
  <c r="E80" i="1"/>
  <c r="G80" i="1" s="1"/>
  <c r="U80" i="1" s="1"/>
  <c r="E78" i="1"/>
  <c r="G78" i="1" s="1"/>
  <c r="U78" i="1" s="1"/>
  <c r="E75" i="1"/>
  <c r="G75" i="1" s="1"/>
  <c r="I75" i="1" s="1"/>
  <c r="E74" i="1"/>
  <c r="G74" i="1" s="1"/>
  <c r="N74" i="1" s="1"/>
  <c r="E73" i="1"/>
  <c r="G73" i="1" s="1"/>
  <c r="U73" i="1" s="1"/>
  <c r="E71" i="1"/>
  <c r="G71" i="1" s="1"/>
  <c r="U71" i="1" s="1"/>
  <c r="E69" i="1"/>
  <c r="G69" i="1" s="1"/>
  <c r="J69" i="1" s="1"/>
  <c r="E66" i="1"/>
  <c r="G66" i="1" s="1"/>
  <c r="AB66" i="1" s="1"/>
  <c r="E65" i="1"/>
  <c r="G65" i="1" s="1"/>
  <c r="N65" i="1" s="1"/>
  <c r="E63" i="1"/>
  <c r="G63" i="1" s="1"/>
  <c r="U63" i="1" s="1"/>
  <c r="E61" i="1"/>
  <c r="G61" i="1" s="1"/>
  <c r="I61" i="1" s="1"/>
  <c r="E57" i="1"/>
  <c r="G57" i="1" s="1"/>
  <c r="U57" i="1" s="1"/>
  <c r="E54" i="1"/>
  <c r="G54" i="1" s="1"/>
  <c r="I54" i="1" s="1"/>
  <c r="E53" i="1"/>
  <c r="G53" i="1" s="1"/>
  <c r="U53" i="1" s="1"/>
  <c r="E52" i="1"/>
  <c r="G52" i="1" s="1"/>
  <c r="J52" i="1" s="1"/>
  <c r="E51" i="1"/>
  <c r="G51" i="1" s="1"/>
  <c r="U51" i="1" s="1"/>
  <c r="E50" i="1"/>
  <c r="G50" i="1" s="1"/>
  <c r="U50" i="1" s="1"/>
  <c r="E49" i="1"/>
  <c r="G49" i="1" s="1"/>
  <c r="I49" i="1" s="1"/>
  <c r="E47" i="1"/>
  <c r="G47" i="1" s="1"/>
  <c r="U47" i="1" s="1"/>
  <c r="E46" i="1"/>
  <c r="G46" i="1" s="1"/>
  <c r="U46" i="1" s="1"/>
  <c r="E45" i="1"/>
  <c r="G45" i="1" s="1"/>
  <c r="U45" i="1" s="1"/>
  <c r="E44" i="1"/>
  <c r="G44" i="1" s="1"/>
  <c r="I44" i="1" s="1"/>
  <c r="E43" i="1"/>
  <c r="G43" i="1" s="1"/>
  <c r="U43" i="1" s="1"/>
  <c r="E41" i="1"/>
  <c r="G41" i="1" s="1"/>
  <c r="J41" i="1" s="1"/>
  <c r="E39" i="1"/>
  <c r="G39" i="1" s="1"/>
  <c r="AB39" i="1" s="1"/>
  <c r="E37" i="1"/>
  <c r="G37" i="1" s="1"/>
  <c r="U37" i="1" s="1"/>
  <c r="E36" i="1"/>
  <c r="G36" i="1" s="1"/>
  <c r="J36" i="1" s="1"/>
  <c r="E35" i="1"/>
  <c r="G35" i="1" s="1"/>
  <c r="U35" i="1" s="1"/>
  <c r="E34" i="1"/>
  <c r="G34" i="1" s="1"/>
  <c r="U34" i="1" s="1"/>
  <c r="E33" i="1"/>
  <c r="G33" i="1" s="1"/>
  <c r="J33" i="1" s="1"/>
  <c r="E32" i="1"/>
  <c r="G32" i="1" s="1"/>
  <c r="U32" i="1" s="1"/>
  <c r="E31" i="1"/>
  <c r="G31" i="1" s="1"/>
  <c r="AB31" i="1" s="1"/>
  <c r="E29" i="1"/>
  <c r="G29" i="1" s="1"/>
  <c r="U29" i="1" s="1"/>
  <c r="E28" i="1"/>
  <c r="G28" i="1" s="1"/>
  <c r="U28" i="1" s="1"/>
  <c r="E27" i="1"/>
  <c r="G27" i="1" s="1"/>
  <c r="U27" i="1" s="1"/>
  <c r="E26" i="1"/>
  <c r="G26" i="1" s="1"/>
  <c r="J26" i="1" s="1"/>
  <c r="E25" i="1"/>
  <c r="G25" i="1" s="1"/>
  <c r="U25" i="1" s="1"/>
  <c r="E24" i="1"/>
  <c r="G24" i="1" s="1"/>
  <c r="U24" i="1" s="1"/>
  <c r="E23" i="1"/>
  <c r="G23" i="1" s="1"/>
  <c r="AB23" i="1" s="1"/>
  <c r="E22" i="1"/>
  <c r="G22" i="1" s="1"/>
  <c r="U22" i="1" s="1"/>
  <c r="E21" i="1"/>
  <c r="G21" i="1" s="1"/>
  <c r="U21" i="1" s="1"/>
  <c r="E20" i="1"/>
  <c r="G20" i="1" s="1"/>
  <c r="U20" i="1" s="1"/>
  <c r="E19" i="1"/>
  <c r="G19" i="1" s="1"/>
  <c r="W19" i="1" s="1"/>
  <c r="W6" i="1" s="1"/>
  <c r="E18" i="1"/>
  <c r="G18" i="1" s="1"/>
  <c r="U18" i="1" s="1"/>
  <c r="E17" i="1"/>
  <c r="G17" i="1" s="1"/>
  <c r="U17" i="1" s="1"/>
  <c r="E16" i="1"/>
  <c r="G16" i="1" s="1"/>
  <c r="U16" i="1" s="1"/>
  <c r="E15" i="1"/>
  <c r="G15" i="1" s="1"/>
  <c r="U15" i="1" s="1"/>
  <c r="E14" i="1"/>
  <c r="G14" i="1" s="1"/>
  <c r="Q14" i="1" s="1"/>
  <c r="E11" i="1"/>
  <c r="G11" i="1" s="1"/>
  <c r="J11" i="1" s="1"/>
  <c r="E10" i="1"/>
  <c r="G10" i="1" s="1"/>
  <c r="U10" i="1" s="1"/>
  <c r="E9" i="1"/>
  <c r="Q6" i="1" l="1"/>
  <c r="X6" i="1"/>
  <c r="S6" i="1"/>
  <c r="E6" i="1"/>
  <c r="R6" i="1"/>
  <c r="O6" i="1"/>
  <c r="Y6" i="1"/>
  <c r="AA6" i="1"/>
  <c r="AB6" i="1"/>
  <c r="H6" i="1"/>
  <c r="AD6" i="1"/>
  <c r="J12" i="10" s="1"/>
  <c r="I6" i="1"/>
  <c r="V6" i="1"/>
  <c r="Z6" i="1"/>
  <c r="J6" i="1"/>
  <c r="C12" i="4" s="1"/>
  <c r="J12" i="4" s="1"/>
  <c r="C25" i="16" s="1"/>
  <c r="N6" i="1"/>
  <c r="C14" i="4" s="1"/>
  <c r="J14" i="4" s="1"/>
  <c r="C27" i="16" s="1"/>
  <c r="AE6" i="1"/>
  <c r="T6" i="1"/>
  <c r="C19" i="4" s="1"/>
  <c r="J19" i="4" s="1"/>
  <c r="C32" i="16" s="1"/>
  <c r="AG136" i="1"/>
  <c r="L7" i="1"/>
  <c r="L6" i="1" s="1"/>
  <c r="G9" i="1"/>
  <c r="U9" i="1" s="1"/>
  <c r="U6" i="1" s="1"/>
  <c r="C21" i="4"/>
  <c r="J21" i="4" s="1"/>
  <c r="C34" i="16" s="1"/>
  <c r="C29" i="4"/>
  <c r="J29" i="4" s="1"/>
  <c r="C41" i="16" s="1"/>
  <c r="C16" i="4"/>
  <c r="J16" i="4" s="1"/>
  <c r="C29" i="16" s="1"/>
  <c r="AG104" i="1"/>
  <c r="AG68" i="1"/>
  <c r="AG152" i="1"/>
  <c r="AG48" i="1"/>
  <c r="AG172" i="1"/>
  <c r="AG148" i="1"/>
  <c r="AG132" i="1"/>
  <c r="AG116" i="1"/>
  <c r="AG100" i="1"/>
  <c r="AG60" i="1"/>
  <c r="AG21" i="1"/>
  <c r="C27" i="4"/>
  <c r="J27" i="4" s="1"/>
  <c r="C40" i="16" s="1"/>
  <c r="AG164" i="1"/>
  <c r="AG144" i="1"/>
  <c r="AG128" i="1"/>
  <c r="AG112" i="1"/>
  <c r="AG80" i="1"/>
  <c r="AG56" i="1"/>
  <c r="AG41" i="1"/>
  <c r="AG17" i="1"/>
  <c r="AG176" i="1"/>
  <c r="AG120" i="1"/>
  <c r="AG25" i="1"/>
  <c r="AG180" i="1"/>
  <c r="AG160" i="1"/>
  <c r="AG140" i="1"/>
  <c r="AG124" i="1"/>
  <c r="AG108" i="1"/>
  <c r="AG76" i="1"/>
  <c r="AG52" i="1"/>
  <c r="AG29" i="1"/>
  <c r="AG13" i="1"/>
  <c r="AG92" i="1"/>
  <c r="AG84" i="1"/>
  <c r="AG72" i="1"/>
  <c r="AG64" i="1"/>
  <c r="AG37" i="1"/>
  <c r="AG179" i="1"/>
  <c r="AG175" i="1"/>
  <c r="AG171" i="1"/>
  <c r="AG167" i="1"/>
  <c r="AG163" i="1"/>
  <c r="AG159" i="1"/>
  <c r="AG155" i="1"/>
  <c r="AG151" i="1"/>
  <c r="AG147" i="1"/>
  <c r="AG143" i="1"/>
  <c r="AG139" i="1"/>
  <c r="AG135" i="1"/>
  <c r="AG131" i="1"/>
  <c r="AG127" i="1"/>
  <c r="AG123" i="1"/>
  <c r="AG119" i="1"/>
  <c r="AG115" i="1"/>
  <c r="AG111" i="1"/>
  <c r="AG107" i="1"/>
  <c r="AG103" i="1"/>
  <c r="AG99" i="1"/>
  <c r="AG95" i="1"/>
  <c r="AG91" i="1"/>
  <c r="AG87" i="1"/>
  <c r="AG83" i="1"/>
  <c r="AG79" i="1"/>
  <c r="AG75" i="1"/>
  <c r="AG71" i="1"/>
  <c r="AG67" i="1"/>
  <c r="AG63" i="1"/>
  <c r="AG59" i="1"/>
  <c r="AG55" i="1"/>
  <c r="AG51" i="1"/>
  <c r="AG47" i="1"/>
  <c r="AG44" i="1"/>
  <c r="AG40" i="1"/>
  <c r="AG36" i="1"/>
  <c r="AG32" i="1"/>
  <c r="AG28" i="1"/>
  <c r="AG24" i="1"/>
  <c r="AG20" i="1"/>
  <c r="AG16" i="1"/>
  <c r="AG12" i="1"/>
  <c r="AG8" i="1"/>
  <c r="AG178" i="1"/>
  <c r="AG174" i="1"/>
  <c r="AG170" i="1"/>
  <c r="AG166" i="1"/>
  <c r="AG162" i="1"/>
  <c r="AG158" i="1"/>
  <c r="AG154" i="1"/>
  <c r="AG150" i="1"/>
  <c r="AG146" i="1"/>
  <c r="AG142" i="1"/>
  <c r="AG138" i="1"/>
  <c r="AG134" i="1"/>
  <c r="AG130" i="1"/>
  <c r="AG126" i="1"/>
  <c r="AG122" i="1"/>
  <c r="AG118" i="1"/>
  <c r="AG114" i="1"/>
  <c r="AG110" i="1"/>
  <c r="AG106" i="1"/>
  <c r="AG102" i="1"/>
  <c r="AG98" i="1"/>
  <c r="AG94" i="1"/>
  <c r="AG90" i="1"/>
  <c r="AG86" i="1"/>
  <c r="AG82" i="1"/>
  <c r="AG78" i="1"/>
  <c r="AG74" i="1"/>
  <c r="AG70" i="1"/>
  <c r="AG66" i="1"/>
  <c r="AG62" i="1"/>
  <c r="AG58" i="1"/>
  <c r="AG54" i="1"/>
  <c r="AG50" i="1"/>
  <c r="AG46" i="1"/>
  <c r="AG43" i="1"/>
  <c r="AG39" i="1"/>
  <c r="AG35" i="1"/>
  <c r="AG31" i="1"/>
  <c r="AG27" i="1"/>
  <c r="AG23" i="1"/>
  <c r="AG19" i="1"/>
  <c r="AG15" i="1"/>
  <c r="AG11" i="1"/>
  <c r="AG168" i="1"/>
  <c r="AG156" i="1"/>
  <c r="AG96" i="1"/>
  <c r="AG88" i="1"/>
  <c r="AG33" i="1"/>
  <c r="AG177" i="1"/>
  <c r="AG173" i="1"/>
  <c r="AG169" i="1"/>
  <c r="AG165" i="1"/>
  <c r="AG161" i="1"/>
  <c r="AG157" i="1"/>
  <c r="AG153" i="1"/>
  <c r="AG149" i="1"/>
  <c r="AG145" i="1"/>
  <c r="AG141" i="1"/>
  <c r="AG137" i="1"/>
  <c r="AG133" i="1"/>
  <c r="AG129" i="1"/>
  <c r="AG125" i="1"/>
  <c r="AG121" i="1"/>
  <c r="AG117" i="1"/>
  <c r="AG113" i="1"/>
  <c r="AG109" i="1"/>
  <c r="AG105" i="1"/>
  <c r="AG101" i="1"/>
  <c r="AG97" i="1"/>
  <c r="AG93" i="1"/>
  <c r="AG89" i="1"/>
  <c r="AG85" i="1"/>
  <c r="AG81" i="1"/>
  <c r="AG77" i="1"/>
  <c r="AG73" i="1"/>
  <c r="AG69" i="1"/>
  <c r="AG65" i="1"/>
  <c r="AG61" i="1"/>
  <c r="AG57" i="1"/>
  <c r="AG53" i="1"/>
  <c r="AG49" i="1"/>
  <c r="AG45" i="1"/>
  <c r="AG42" i="1"/>
  <c r="AG38" i="1"/>
  <c r="AG34" i="1"/>
  <c r="AG30" i="1"/>
  <c r="AG26" i="1"/>
  <c r="AG22" i="1"/>
  <c r="AG18" i="1"/>
  <c r="AG14" i="1"/>
  <c r="AG10" i="1"/>
  <c r="H396" i="2"/>
  <c r="H384" i="2"/>
  <c r="H376" i="2"/>
  <c r="H368" i="2"/>
  <c r="H360" i="2"/>
  <c r="H352" i="2"/>
  <c r="H344" i="2"/>
  <c r="H336" i="2"/>
  <c r="H328" i="2"/>
  <c r="H316" i="2"/>
  <c r="H308" i="2"/>
  <c r="H296" i="2"/>
  <c r="H288" i="2"/>
  <c r="H280" i="2"/>
  <c r="H272" i="2"/>
  <c r="H264" i="2"/>
  <c r="H256" i="2"/>
  <c r="H248" i="2"/>
  <c r="H240" i="2"/>
  <c r="H228" i="2"/>
  <c r="H220" i="2"/>
  <c r="H212" i="2"/>
  <c r="H204" i="2"/>
  <c r="H192" i="2"/>
  <c r="H172" i="2"/>
  <c r="H392" i="2"/>
  <c r="H388" i="2"/>
  <c r="H380" i="2"/>
  <c r="H372" i="2"/>
  <c r="H364" i="2"/>
  <c r="H356" i="2"/>
  <c r="H348" i="2"/>
  <c r="H340" i="2"/>
  <c r="H332" i="2"/>
  <c r="H324" i="2"/>
  <c r="H320" i="2"/>
  <c r="H312" i="2"/>
  <c r="H304" i="2"/>
  <c r="H300" i="2"/>
  <c r="H292" i="2"/>
  <c r="H284" i="2"/>
  <c r="H276" i="2"/>
  <c r="H268" i="2"/>
  <c r="H260" i="2"/>
  <c r="H252" i="2"/>
  <c r="H244" i="2"/>
  <c r="H236" i="2"/>
  <c r="H232" i="2"/>
  <c r="H224" i="2"/>
  <c r="H216" i="2"/>
  <c r="H208" i="2"/>
  <c r="H200" i="2"/>
  <c r="H196" i="2"/>
  <c r="H188" i="2"/>
  <c r="H184" i="2"/>
  <c r="H180" i="2"/>
  <c r="H176" i="2"/>
  <c r="H161" i="2"/>
  <c r="H157" i="2"/>
  <c r="H129" i="2"/>
  <c r="H125" i="2"/>
  <c r="H97" i="2"/>
  <c r="H93" i="2"/>
  <c r="H65" i="2"/>
  <c r="H164" i="2"/>
  <c r="H156" i="2"/>
  <c r="H148" i="2"/>
  <c r="H140" i="2"/>
  <c r="H132" i="2"/>
  <c r="H128" i="2"/>
  <c r="H120" i="2"/>
  <c r="H112" i="2"/>
  <c r="H104" i="2"/>
  <c r="H100" i="2"/>
  <c r="H92" i="2"/>
  <c r="H84" i="2"/>
  <c r="H76" i="2"/>
  <c r="H72" i="2"/>
  <c r="H64" i="2"/>
  <c r="H56" i="2"/>
  <c r="H48" i="2"/>
  <c r="H36" i="2"/>
  <c r="H8" i="2"/>
  <c r="H383" i="2"/>
  <c r="H375" i="2"/>
  <c r="H367" i="2"/>
  <c r="H351" i="2"/>
  <c r="H343" i="2"/>
  <c r="H335" i="2"/>
  <c r="H327" i="2"/>
  <c r="H319" i="2"/>
  <c r="H311" i="2"/>
  <c r="H303" i="2"/>
  <c r="H295" i="2"/>
  <c r="H279" i="2"/>
  <c r="H271" i="2"/>
  <c r="H263" i="2"/>
  <c r="H255" i="2"/>
  <c r="H247" i="2"/>
  <c r="H239" i="2"/>
  <c r="H231" i="2"/>
  <c r="H215" i="2"/>
  <c r="H199" i="2"/>
  <c r="H191" i="2"/>
  <c r="H183" i="2"/>
  <c r="H166" i="2"/>
  <c r="H155" i="2"/>
  <c r="H145" i="2"/>
  <c r="H134" i="2"/>
  <c r="H123" i="2"/>
  <c r="H113" i="2"/>
  <c r="H102" i="2"/>
  <c r="H91" i="2"/>
  <c r="H81" i="2"/>
  <c r="H70" i="2"/>
  <c r="H58" i="2"/>
  <c r="H42" i="2"/>
  <c r="H26" i="2"/>
  <c r="H163" i="2"/>
  <c r="H147" i="2"/>
  <c r="H143" i="2"/>
  <c r="H131" i="2"/>
  <c r="H127" i="2"/>
  <c r="H115" i="2"/>
  <c r="H111" i="2"/>
  <c r="H99" i="2"/>
  <c r="H79" i="2"/>
  <c r="H67" i="2"/>
  <c r="H63" i="2"/>
  <c r="H55" i="2"/>
  <c r="H47" i="2"/>
  <c r="H15" i="2"/>
  <c r="H162" i="2"/>
  <c r="H151" i="2"/>
  <c r="H130" i="2"/>
  <c r="H119" i="2"/>
  <c r="H98" i="2"/>
  <c r="H87" i="2"/>
  <c r="H77" i="2"/>
  <c r="H66" i="2"/>
  <c r="H35" i="2"/>
  <c r="H19" i="2"/>
  <c r="H394" i="2"/>
  <c r="H390" i="2"/>
  <c r="H386" i="2"/>
  <c r="H378" i="2"/>
  <c r="H374" i="2"/>
  <c r="H370" i="2"/>
  <c r="H362" i="2"/>
  <c r="H358" i="2"/>
  <c r="H354" i="2"/>
  <c r="H346" i="2"/>
  <c r="H342" i="2"/>
  <c r="H338" i="2"/>
  <c r="H334" i="2"/>
  <c r="H326" i="2"/>
  <c r="H322" i="2"/>
  <c r="H318" i="2"/>
  <c r="H314" i="2"/>
  <c r="H310" i="2"/>
  <c r="H306" i="2"/>
  <c r="H302" i="2"/>
  <c r="H298" i="2"/>
  <c r="H294" i="2"/>
  <c r="H290" i="2"/>
  <c r="H286" i="2"/>
  <c r="H282" i="2"/>
  <c r="H278" i="2"/>
  <c r="H274" i="2"/>
  <c r="H270" i="2"/>
  <c r="H262" i="2"/>
  <c r="H258" i="2"/>
  <c r="H254" i="2"/>
  <c r="H250" i="2"/>
  <c r="H246" i="2"/>
  <c r="H242" i="2"/>
  <c r="H238" i="2"/>
  <c r="H234" i="2"/>
  <c r="H230" i="2"/>
  <c r="H226" i="2"/>
  <c r="H222" i="2"/>
  <c r="H218" i="2"/>
  <c r="H214" i="2"/>
  <c r="H210" i="2"/>
  <c r="H206" i="2"/>
  <c r="H198" i="2"/>
  <c r="H194" i="2"/>
  <c r="H190" i="2"/>
  <c r="H186" i="2"/>
  <c r="H182" i="2"/>
  <c r="H178" i="2"/>
  <c r="H174" i="2"/>
  <c r="H170" i="2"/>
  <c r="H158" i="2"/>
  <c r="H154" i="2"/>
  <c r="H142" i="2"/>
  <c r="H126" i="2"/>
  <c r="H122" i="2"/>
  <c r="H110" i="2"/>
  <c r="H106" i="2"/>
  <c r="H94" i="2"/>
  <c r="H90" i="2"/>
  <c r="H78" i="2"/>
  <c r="H54" i="2"/>
  <c r="H46" i="2"/>
  <c r="H38" i="2"/>
  <c r="H30" i="2"/>
  <c r="H22" i="2"/>
  <c r="H14" i="2"/>
  <c r="H395" i="2"/>
  <c r="H387" i="2"/>
  <c r="H379" i="2"/>
  <c r="H371" i="2"/>
  <c r="H363" i="2"/>
  <c r="H355" i="2"/>
  <c r="H347" i="2"/>
  <c r="H339" i="2"/>
  <c r="H331" i="2"/>
  <c r="H323" i="2"/>
  <c r="H315" i="2"/>
  <c r="H307" i="2"/>
  <c r="H299" i="2"/>
  <c r="H291" i="2"/>
  <c r="H283" i="2"/>
  <c r="H275" i="2"/>
  <c r="H267" i="2"/>
  <c r="H259" i="2"/>
  <c r="H251" i="2"/>
  <c r="H243" i="2"/>
  <c r="H235" i="2"/>
  <c r="H227" i="2"/>
  <c r="H219" i="2"/>
  <c r="H211" i="2"/>
  <c r="H203" i="2"/>
  <c r="H195" i="2"/>
  <c r="H187" i="2"/>
  <c r="H179" i="2"/>
  <c r="H171" i="2"/>
  <c r="H150" i="2"/>
  <c r="H139" i="2"/>
  <c r="H118" i="2"/>
  <c r="H107" i="2"/>
  <c r="H86" i="2"/>
  <c r="H75" i="2"/>
  <c r="H50" i="2"/>
  <c r="H34" i="2"/>
  <c r="H18" i="2"/>
  <c r="H51" i="2"/>
  <c r="H168" i="2"/>
  <c r="H160" i="2"/>
  <c r="H152" i="2"/>
  <c r="H144" i="2"/>
  <c r="H136" i="2"/>
  <c r="H124" i="2"/>
  <c r="H108" i="2"/>
  <c r="H96" i="2"/>
  <c r="H88" i="2"/>
  <c r="H80" i="2"/>
  <c r="H68" i="2"/>
  <c r="H60" i="2"/>
  <c r="H44" i="2"/>
  <c r="H40" i="2"/>
  <c r="H32" i="2"/>
  <c r="H28" i="2"/>
  <c r="H24" i="2"/>
  <c r="H20" i="2"/>
  <c r="H16" i="2"/>
  <c r="H12" i="2"/>
  <c r="H391" i="2"/>
  <c r="H359" i="2"/>
  <c r="H207" i="2"/>
  <c r="H175" i="2"/>
  <c r="H393" i="2"/>
  <c r="H385" i="2"/>
  <c r="H377" i="2"/>
  <c r="H369" i="2"/>
  <c r="H361" i="2"/>
  <c r="H353" i="2"/>
  <c r="H345" i="2"/>
  <c r="H337" i="2"/>
  <c r="H329" i="2"/>
  <c r="H321" i="2"/>
  <c r="H313" i="2"/>
  <c r="H305" i="2"/>
  <c r="H297" i="2"/>
  <c r="H289" i="2"/>
  <c r="H281" i="2"/>
  <c r="H273" i="2"/>
  <c r="H265" i="2"/>
  <c r="H257" i="2"/>
  <c r="H249" i="2"/>
  <c r="H241" i="2"/>
  <c r="H233" i="2"/>
  <c r="H225" i="2"/>
  <c r="H217" i="2"/>
  <c r="H209" i="2"/>
  <c r="H201" i="2"/>
  <c r="H193" i="2"/>
  <c r="H185" i="2"/>
  <c r="H177" i="2"/>
  <c r="H169" i="2"/>
  <c r="H153" i="2"/>
  <c r="H137" i="2"/>
  <c r="H121" i="2"/>
  <c r="H105" i="2"/>
  <c r="H89" i="2"/>
  <c r="H85" i="2"/>
  <c r="H69" i="2"/>
  <c r="H61" i="2"/>
  <c r="H57" i="2"/>
  <c r="H53" i="2"/>
  <c r="H49" i="2"/>
  <c r="H45" i="2"/>
  <c r="H41" i="2"/>
  <c r="H37" i="2"/>
  <c r="H33" i="2"/>
  <c r="H29" i="2"/>
  <c r="H25" i="2"/>
  <c r="H21" i="2"/>
  <c r="H17" i="2"/>
  <c r="H13" i="2"/>
  <c r="H9" i="2"/>
  <c r="H167" i="2"/>
  <c r="H146" i="2"/>
  <c r="H135" i="2"/>
  <c r="H114" i="2"/>
  <c r="H103" i="2"/>
  <c r="H82" i="2"/>
  <c r="H71" i="2"/>
  <c r="H59" i="2"/>
  <c r="H43" i="2"/>
  <c r="H27" i="2"/>
  <c r="H11" i="2"/>
  <c r="H245" i="2"/>
  <c r="H213" i="2"/>
  <c r="H181" i="2"/>
  <c r="H149" i="2"/>
  <c r="H117" i="2"/>
  <c r="H83" i="2"/>
  <c r="H39" i="2"/>
  <c r="G7" i="2"/>
  <c r="D35" i="4" l="1"/>
  <c r="K35" i="4" s="1"/>
  <c r="C81" i="16" s="1"/>
  <c r="R11" i="11"/>
  <c r="R15" i="11" s="1"/>
  <c r="R18" i="11" s="1"/>
  <c r="R29" i="11"/>
  <c r="R31" i="11" s="1"/>
  <c r="C37" i="4"/>
  <c r="K37" i="4" s="1"/>
  <c r="C83" i="16" s="1"/>
  <c r="F83" i="16" s="1"/>
  <c r="K36" i="4"/>
  <c r="C82" i="16" s="1"/>
  <c r="F82" i="16" s="1"/>
  <c r="G6" i="1"/>
  <c r="J14" i="10"/>
  <c r="C17" i="4"/>
  <c r="J17" i="4" s="1"/>
  <c r="C30" i="16" s="1"/>
  <c r="C13" i="4"/>
  <c r="J13" i="4" s="1"/>
  <c r="C26" i="16" s="1"/>
  <c r="AG7" i="1"/>
  <c r="AG9" i="1"/>
  <c r="C22" i="4"/>
  <c r="J22" i="4" s="1"/>
  <c r="C35" i="16" s="1"/>
  <c r="C18" i="4"/>
  <c r="J18" i="4" s="1"/>
  <c r="C31" i="16" s="1"/>
  <c r="C15" i="4"/>
  <c r="J15" i="4" s="1"/>
  <c r="C28" i="16" s="1"/>
  <c r="C11" i="4"/>
  <c r="J11" i="4" s="1"/>
  <c r="C24" i="16" s="1"/>
  <c r="C24" i="4"/>
  <c r="J24" i="4" s="1"/>
  <c r="C37" i="16" s="1"/>
  <c r="C20" i="4"/>
  <c r="J20" i="4" s="1"/>
  <c r="C33" i="16" s="1"/>
  <c r="C25" i="4"/>
  <c r="J25" i="4" s="1"/>
  <c r="C38" i="16" s="1"/>
  <c r="S19" i="11"/>
  <c r="C10" i="4"/>
  <c r="J10" i="4" s="1"/>
  <c r="C23" i="16" s="1"/>
  <c r="C26" i="4"/>
  <c r="J26" i="4" s="1"/>
  <c r="C39" i="16" s="1"/>
  <c r="C23" i="4"/>
  <c r="J23" i="4" s="1"/>
  <c r="C36" i="16" s="1"/>
  <c r="C5" i="4"/>
  <c r="J5" i="4" s="1"/>
  <c r="D10" i="16" s="1"/>
  <c r="H7" i="2"/>
  <c r="F81" i="16" l="1"/>
  <c r="D42" i="16"/>
  <c r="R34" i="11"/>
  <c r="S35" i="11" s="1"/>
  <c r="J17" i="10"/>
  <c r="K18" i="10" s="1"/>
  <c r="AG6" i="1"/>
  <c r="C32" i="14"/>
  <c r="C42" i="4"/>
  <c r="D4" i="4"/>
  <c r="D42" i="4" l="1"/>
  <c r="D44" i="4" s="1"/>
  <c r="K4" i="4"/>
  <c r="D34" i="14"/>
  <c r="C19" i="9"/>
  <c r="B17" i="8"/>
  <c r="C14" i="8" s="1"/>
  <c r="B25" i="8" s="1"/>
  <c r="B27" i="8" s="1"/>
  <c r="D7" i="16" l="1"/>
  <c r="D16" i="16" s="1"/>
  <c r="D44" i="16" s="1"/>
  <c r="B16" i="9"/>
  <c r="B19" i="9" s="1"/>
  <c r="C20" i="9" s="1"/>
  <c r="C17" i="8"/>
  <c r="C18" i="8" s="1"/>
  <c r="C36" i="5" l="1"/>
  <c r="G28" i="4" s="1"/>
  <c r="J28" i="4" l="1"/>
  <c r="G42" i="4"/>
  <c r="D37" i="5"/>
  <c r="C6" i="5"/>
  <c r="D6" i="5" l="1"/>
  <c r="A6" i="5" s="1"/>
  <c r="H34" i="4"/>
  <c r="J42" i="4"/>
  <c r="D45" i="16"/>
  <c r="D47" i="16" s="1"/>
  <c r="C98" i="16" s="1"/>
  <c r="F98" i="16" l="1"/>
  <c r="K34" i="4"/>
  <c r="H42" i="4"/>
  <c r="H44" i="4" s="1"/>
  <c r="K42" i="4" l="1"/>
  <c r="K44" i="4" s="1"/>
  <c r="C84" i="16"/>
  <c r="D86" i="16" s="1"/>
  <c r="D92" i="16" s="1"/>
  <c r="D102" i="16" s="1"/>
</calcChain>
</file>

<file path=xl/sharedStrings.xml><?xml version="1.0" encoding="utf-8"?>
<sst xmlns="http://schemas.openxmlformats.org/spreadsheetml/2006/main" count="3131" uniqueCount="836">
  <si>
    <t>Final accounts for the period 1/10/2023 to 30/9/2024</t>
  </si>
  <si>
    <t>Date</t>
  </si>
  <si>
    <t xml:space="preserve">Description </t>
  </si>
  <si>
    <t>Paid In</t>
  </si>
  <si>
    <t>VAT</t>
  </si>
  <si>
    <t>VAT Rate</t>
  </si>
  <si>
    <t>Net Amount</t>
  </si>
  <si>
    <t>Category</t>
  </si>
  <si>
    <t>Purchases</t>
  </si>
  <si>
    <t>Transportation</t>
  </si>
  <si>
    <t>Bank charges</t>
  </si>
  <si>
    <t xml:space="preserve">Staff Meals UK, London  Staff lunches </t>
  </si>
  <si>
    <t>Entertainment</t>
  </si>
  <si>
    <t>Zero rated</t>
  </si>
  <si>
    <t xml:space="preserve">Staff Uniforms Co  Charge for staff uniforms </t>
  </si>
  <si>
    <t>Protective cloths</t>
  </si>
  <si>
    <t xml:space="preserve">Fresh Produce Co, London  Vegetable delivery </t>
  </si>
  <si>
    <t>Standard</t>
  </si>
  <si>
    <t xml:space="preserve">Tableware Suppliers, Newcastle  Serving trays </t>
  </si>
  <si>
    <t xml:space="preserve">Culinary Classes  Fee for cooking classes </t>
  </si>
  <si>
    <t>Crockery</t>
  </si>
  <si>
    <t xml:space="preserve">Staff Training UK, Manchester  Safety training </t>
  </si>
  <si>
    <t>Staff Training cost</t>
  </si>
  <si>
    <t xml:space="preserve">Staff Training  Charge for staff training </t>
  </si>
  <si>
    <t xml:space="preserve">Marketing Agency, Manchester  Social media ads </t>
  </si>
  <si>
    <t>Marketing</t>
  </si>
  <si>
    <t xml:space="preserve">Artisan Bakery, Bristol  Danish pastries </t>
  </si>
  <si>
    <t xml:space="preserve">Beverage Distributors  Bill for beverage stock </t>
  </si>
  <si>
    <t xml:space="preserve">Ice Suppliers Ltd  Bill for ice delivery </t>
  </si>
  <si>
    <t xml:space="preserve">Quality Meats Ltd, Manchester  Chicken stock </t>
  </si>
  <si>
    <t xml:space="preserve">Dining Area Decor  Bill for dining area upgrades </t>
  </si>
  <si>
    <t>Repairs and maintenance</t>
  </si>
  <si>
    <t xml:space="preserve">Quality Meats Ltd, Manchester  Chicken fillets </t>
  </si>
  <si>
    <t xml:space="preserve">Baking Essentials  Expense for baking supplies </t>
  </si>
  <si>
    <t xml:space="preserve">Artisan Bakery, Bristol  Pastries </t>
  </si>
  <si>
    <t xml:space="preserve">Delivery App UK, Cardiff  Subscription fee </t>
  </si>
  <si>
    <t xml:space="preserve">Subscription </t>
  </si>
  <si>
    <t xml:space="preserve">Daily Specials  Bill for special ingredients </t>
  </si>
  <si>
    <t xml:space="preserve">Fresh Produce Co  Charge for vegetables </t>
  </si>
  <si>
    <t xml:space="preserve">Kitchen Equipment Co, Sheffield  Mixing bowls </t>
  </si>
  <si>
    <t xml:space="preserve">Beverages Wholesale, Liverpool  Soft drinks </t>
  </si>
  <si>
    <t xml:space="preserve">Quality Meats Ltd, Manchester  Chicken thighs </t>
  </si>
  <si>
    <t xml:space="preserve">Spice Masters  Bill for spices </t>
  </si>
  <si>
    <t xml:space="preserve">Cash Register Co, Nottingham  Receipt rolls </t>
  </si>
  <si>
    <t>Stationery and Print</t>
  </si>
  <si>
    <t xml:space="preserve">Delivery Costs  Fee for delivery operations </t>
  </si>
  <si>
    <t xml:space="preserve">Artisan Bakery, Bristol  Doughnuts </t>
  </si>
  <si>
    <t xml:space="preserve">Tableware Suppliers, Newcastle  Plates set </t>
  </si>
  <si>
    <t xml:space="preserve">Fresh Produce Co, London  Herbs delivery </t>
  </si>
  <si>
    <t xml:space="preserve">Dairy Direct, Birmingham  Ice cream supply </t>
  </si>
  <si>
    <t xml:space="preserve">Kitchen Essentials, Sheffield  Cutting board </t>
  </si>
  <si>
    <t xml:space="preserve">Tea Supplies Co  Bill for tea stock </t>
  </si>
  <si>
    <t xml:space="preserve">Office Supplies Co, Edinburgh  Pens and paper </t>
  </si>
  <si>
    <t xml:space="preserve">Delivery App UK, Cardiff  Fee </t>
  </si>
  <si>
    <t xml:space="preserve">Staff Uniforms UK, Liverpool  Aprons </t>
  </si>
  <si>
    <t xml:space="preserve">Kitchen Essentials, Sheffield  Knives set </t>
  </si>
  <si>
    <t xml:space="preserve">Utility Services Ltd, London  Electricity bill </t>
  </si>
  <si>
    <t>Rates</t>
  </si>
  <si>
    <t>Reduced rate</t>
  </si>
  <si>
    <t xml:space="preserve">Fresh Produce Co, London  Fresh herbs </t>
  </si>
  <si>
    <t xml:space="preserve">Linen Services, Nottingham  Tablecloths </t>
  </si>
  <si>
    <t>Cleaning</t>
  </si>
  <si>
    <t>No VAT</t>
  </si>
  <si>
    <t xml:space="preserve">Fresh Produce Co, London  Vegetable mix </t>
  </si>
  <si>
    <t xml:space="preserve">Beverages Wholesale, Liverpool  Energy drinks </t>
  </si>
  <si>
    <t xml:space="preserve">Beverages Wholesale, Liverpool  Sparkling water </t>
  </si>
  <si>
    <t xml:space="preserve">Utility Services Ltd  Charge for electricity </t>
  </si>
  <si>
    <t xml:space="preserve">Linen Services, Nottingham  Napkins </t>
  </si>
  <si>
    <t xml:space="preserve">Quality Meats Ltd, Manchester  Lamb chops </t>
  </si>
  <si>
    <t xml:space="preserve">Beverages Wholesale, Liverpool  Soft drink order </t>
  </si>
  <si>
    <t xml:space="preserve">Kitchen Essentials, Sheffield  Oven mitts </t>
  </si>
  <si>
    <t xml:space="preserve">Food Safety Co  Charge for food safety training </t>
  </si>
  <si>
    <t xml:space="preserve">Cleaning Products Ltd  Fee for cleaning supplies </t>
  </si>
  <si>
    <t xml:space="preserve">IT Support Services  Cost for IT maintenance </t>
  </si>
  <si>
    <t>Softwares</t>
  </si>
  <si>
    <t xml:space="preserve">Office Supplies Co, Edinburgh  Sticky notes </t>
  </si>
  <si>
    <t xml:space="preserve">Dairy Direct, Birmingham  Cheese platter </t>
  </si>
  <si>
    <t xml:space="preserve">Alcohol License  Charge for license fees </t>
  </si>
  <si>
    <t>License Fee</t>
  </si>
  <si>
    <t xml:space="preserve">Food Packaging Co  Bill for food containers </t>
  </si>
  <si>
    <t xml:space="preserve">IT Support Services, Manchester  Software subscription </t>
  </si>
  <si>
    <t xml:space="preserve">Linen Services, Nottingham  Chair cushions </t>
  </si>
  <si>
    <t xml:space="preserve">Cash Register Co  Fee for cash register maintenance </t>
  </si>
  <si>
    <t xml:space="preserve">Fresh Produce Co, London  Salad greens </t>
  </si>
  <si>
    <t xml:space="preserve">Waste Management UK, Coventry  Waste collection </t>
  </si>
  <si>
    <t>Waste collection</t>
  </si>
  <si>
    <t xml:space="preserve">Beverage Equipment  Cost for beverage dispensers </t>
  </si>
  <si>
    <t>Equipment</t>
  </si>
  <si>
    <t xml:space="preserve">Delivery App  Bill for delivery app fees </t>
  </si>
  <si>
    <t xml:space="preserve">Pest Control Services  Charge for pest control </t>
  </si>
  <si>
    <t>Other cost</t>
  </si>
  <si>
    <t xml:space="preserve">Security Services  Cost for security staff </t>
  </si>
  <si>
    <t>Security Charges</t>
  </si>
  <si>
    <t xml:space="preserve">Grilling Equipment  Charge for grilling tools </t>
  </si>
  <si>
    <t xml:space="preserve">Staff Meals  Charge for staff meals </t>
  </si>
  <si>
    <t xml:space="preserve">Dairy Direct, Birmingham  Butter delivery </t>
  </si>
  <si>
    <t xml:space="preserve">Staff Meals UK, London  Team dinner </t>
  </si>
  <si>
    <t xml:space="preserve">Fresh Produce Co, London  Seasonal fruit </t>
  </si>
  <si>
    <t xml:space="preserve">Kitchen Equipment Co, Sheffield  Small appliances </t>
  </si>
  <si>
    <t xml:space="preserve">Cleaning Products UK, Leeds  Dish soap </t>
  </si>
  <si>
    <t xml:space="preserve">Supplier Relations  Cost for supplier meetings </t>
  </si>
  <si>
    <t xml:space="preserve">Office Supplies Co, Edinburgh  Office folders </t>
  </si>
  <si>
    <t xml:space="preserve">Beverages Wholesale, Liverpool  Juices </t>
  </si>
  <si>
    <t xml:space="preserve">Pest Control Services, Leeds  Pest inspection </t>
  </si>
  <si>
    <t xml:space="preserve">Dairy Direct, Birmingham  Yogurt cups </t>
  </si>
  <si>
    <t xml:space="preserve">Tableware Suppliers, Newcastle  Glasses set </t>
  </si>
  <si>
    <t xml:space="preserve">Marketing Agency, Manchester  Branding materials </t>
  </si>
  <si>
    <t xml:space="preserve">Quality Meats Ltd, Manchester  Fish delivery </t>
  </si>
  <si>
    <t xml:space="preserve">Pest Control Services, Leeds  Pest prevention </t>
  </si>
  <si>
    <t xml:space="preserve">Artisan Bakery, Bristol  Croissants </t>
  </si>
  <si>
    <t xml:space="preserve">Dairy Direct, Birmingham  Milk cartons </t>
  </si>
  <si>
    <t xml:space="preserve">Cleaning Supplies UK, Leeds  Cleaning detergent </t>
  </si>
  <si>
    <t xml:space="preserve">Linen Services, Nottingham  Chair covers </t>
  </si>
  <si>
    <t xml:space="preserve">Tableware Suppliers, Newcastle  Forks set </t>
  </si>
  <si>
    <t xml:space="preserve">Delivery App UK, Cardiff  App fee </t>
  </si>
  <si>
    <t xml:space="preserve">Dairy Direct, Birmingham  Cream supply </t>
  </si>
  <si>
    <t xml:space="preserve">Beverages Wholesale, Liverpool  Mixers </t>
  </si>
  <si>
    <t xml:space="preserve">Dairy Direct, Birmingham  Yogurt supply </t>
  </si>
  <si>
    <t xml:space="preserve">Dairy Direct, Birmingham  Feta cheese </t>
  </si>
  <si>
    <t xml:space="preserve">Artisan Bakery, Bristol  Biscotti </t>
  </si>
  <si>
    <t xml:space="preserve">Linen Services, Nottingham  Table runners </t>
  </si>
  <si>
    <t xml:space="preserve">Artisan Bakery, Bristol  Muffins </t>
  </si>
  <si>
    <t xml:space="preserve">Cleaning Services, London  Weekly clean </t>
  </si>
  <si>
    <t xml:space="preserve">Quality Meats Ltd, Manchester  Chicken supply </t>
  </si>
  <si>
    <t xml:space="preserve">IT Support Services, Manchester  Tech support </t>
  </si>
  <si>
    <t xml:space="preserve">Artisan Bakery, Bristol  Scones </t>
  </si>
  <si>
    <t xml:space="preserve">Linen Services, Nottingham  Table settings </t>
  </si>
  <si>
    <t xml:space="preserve">Fresh Produce Co, London  Fruit delivery </t>
  </si>
  <si>
    <t xml:space="preserve">Dairy Direct, Birmingham  Whipped cream </t>
  </si>
  <si>
    <t xml:space="preserve">Cleaning Products UK, Leeds  Disinfectant </t>
  </si>
  <si>
    <t xml:space="preserve">Fresh Produce Co, London  Organic vegetables </t>
  </si>
  <si>
    <t xml:space="preserve">Cleaning Supplies UK, Leeds  Sponges </t>
  </si>
  <si>
    <t xml:space="preserve">Delivery Services UK, Cardiff  Delivery charge </t>
  </si>
  <si>
    <t xml:space="preserve">Fresh Produce Co, London  Root vegetables </t>
  </si>
  <si>
    <t xml:space="preserve">Pest Control Services, Leeds  Monthly service </t>
  </si>
  <si>
    <t xml:space="preserve">Quality Meats Ltd, Manchester  Steak supply </t>
  </si>
  <si>
    <t xml:space="preserve">Quality Meats Ltd, Manchester  Meatballs </t>
  </si>
  <si>
    <t xml:space="preserve">Beverages Wholesale, Liverpool  Water bottles </t>
  </si>
  <si>
    <t xml:space="preserve">Quality Meats Ltd, Manchester  Bacon </t>
  </si>
  <si>
    <t xml:space="preserve">Beverages Wholesale, Liverpool  Coffee </t>
  </si>
  <si>
    <t xml:space="preserve">Dairy Direct, Birmingham  Cheese delivery </t>
  </si>
  <si>
    <t xml:space="preserve">Linen Services, Nottingham  Laundry service </t>
  </si>
  <si>
    <t xml:space="preserve">Quality Meats Ltd, Manchester  Pork order </t>
  </si>
  <si>
    <t xml:space="preserve">Quality Meats Ltd, Manchester  Chicken wings </t>
  </si>
  <si>
    <t xml:space="preserve">Fresh Produce Co, London  Seasonal vegetables </t>
  </si>
  <si>
    <t xml:space="preserve">Beverages Wholesale, Liverpool  Beer stock </t>
  </si>
  <si>
    <t xml:space="preserve">Dairy Direct, Birmingham  Goat cheese </t>
  </si>
  <si>
    <t xml:space="preserve">Quality Meats Ltd, Manchester  Beef order </t>
  </si>
  <si>
    <t xml:space="preserve">Beverages Wholesale, Liverpool  Soft drink case </t>
  </si>
  <si>
    <t xml:space="preserve">Artisan Bakery, Bristol  Cupcakes </t>
  </si>
  <si>
    <t xml:space="preserve">Beverages Wholesale, Liverpool  Alcohol order </t>
  </si>
  <si>
    <t xml:space="preserve">Marketing Agency, Manchester  Flyers printing </t>
  </si>
  <si>
    <t xml:space="preserve">Security Services UK, Leeds  Monthly fee </t>
  </si>
  <si>
    <t>HSBC charges</t>
  </si>
  <si>
    <t>Exempt</t>
  </si>
  <si>
    <t>Aviva</t>
  </si>
  <si>
    <t>Insurance</t>
  </si>
  <si>
    <t xml:space="preserve">Emily wilson </t>
  </si>
  <si>
    <t>Wage control account</t>
  </si>
  <si>
    <t>Liam Jenkins</t>
  </si>
  <si>
    <t>Olivai Patel</t>
  </si>
  <si>
    <t xml:space="preserve">Artisan Bakery, Bristol  Bagels </t>
  </si>
  <si>
    <t xml:space="preserve">Beverages Wholesale, Liverpool  Juice packs </t>
  </si>
  <si>
    <t xml:space="preserve">Cleaning Supplies UK, Leeds  Mops </t>
  </si>
  <si>
    <t xml:space="preserve">Dairy Direct, Birmingham  Cream cheese </t>
  </si>
  <si>
    <t xml:space="preserve">Cash Register Co, Nottingham  Maintenance </t>
  </si>
  <si>
    <t xml:space="preserve">Pest Control Services, Leeds  Rodent control </t>
  </si>
  <si>
    <t>HMRC-Paye</t>
  </si>
  <si>
    <t>PAYE payable</t>
  </si>
  <si>
    <t xml:space="preserve">Pest Control Services, Leeds  Quarterly inspection </t>
  </si>
  <si>
    <t xml:space="preserve">Utility Services Ltd, London  Water bill </t>
  </si>
  <si>
    <t xml:space="preserve">Fresh Produce Co, London  Vegetable order </t>
  </si>
  <si>
    <t xml:space="preserve">Kitchen Essentials, Sheffield  Grater </t>
  </si>
  <si>
    <t xml:space="preserve">Cash Register Co, Nottingham  Software update </t>
  </si>
  <si>
    <t xml:space="preserve">Artisan Bakery, Bristol  Pies </t>
  </si>
  <si>
    <t xml:space="preserve">Artisan Bakery, Bristol  Bread order </t>
  </si>
  <si>
    <t xml:space="preserve">Artisan Bakery, Bristol  Tarts </t>
  </si>
  <si>
    <t xml:space="preserve">Cash Register Co, Nottingham  Spare parts </t>
  </si>
  <si>
    <t xml:space="preserve">Quality Meats Ltd, Manchester  Sausages </t>
  </si>
  <si>
    <t xml:space="preserve">Delivery Services UK, Cardiff  Courier service </t>
  </si>
  <si>
    <t xml:space="preserve">Dairy Direct, Birmingham  Milk delivery </t>
  </si>
  <si>
    <t xml:space="preserve">Cleaning Supplies UK, Leeds  Trash bags </t>
  </si>
  <si>
    <t xml:space="preserve">Artisan Bakery, Bristol  Cookies </t>
  </si>
  <si>
    <t xml:space="preserve">Office Supplies Co, Edinburgh  Printer paper </t>
  </si>
  <si>
    <t xml:space="preserve">Staff Training UK, Manchester  Workshop fee </t>
  </si>
  <si>
    <t xml:space="preserve">Beverages Wholesale, Liverpool  Cider </t>
  </si>
  <si>
    <t xml:space="preserve">Delivery App UK, Cardiff  Delivery charge </t>
  </si>
  <si>
    <t xml:space="preserve">Fresh Produce Co, London  Mixed salad </t>
  </si>
  <si>
    <t xml:space="preserve">Cleaning Supplies UK, Leeds  Floor cleaner </t>
  </si>
  <si>
    <t xml:space="preserve">Staff Meals UK, London  Team breakfast </t>
  </si>
  <si>
    <t xml:space="preserve">IT Support Services, Manchester  IT consultancy </t>
  </si>
  <si>
    <t xml:space="preserve">Cleaning Supplies UK, Leeds  All purpose cleaner </t>
  </si>
  <si>
    <t>Paid Out</t>
  </si>
  <si>
    <t>Repairs &amp; maintenance</t>
  </si>
  <si>
    <t xml:space="preserve">Staff Training </t>
  </si>
  <si>
    <t>Stationery &amp; Print</t>
  </si>
  <si>
    <t>Wages Control Account</t>
  </si>
  <si>
    <t>Check</t>
  </si>
  <si>
    <t xml:space="preserve">Tried a hearty veggie lasagna layered with flavors at Italian Dream </t>
  </si>
  <si>
    <t xml:space="preserve">Enjoyed a warm chicken noodle soup on a chilly day at Soup &amp; Sandwich </t>
  </si>
  <si>
    <t xml:space="preserve">Treated myself to a classic roast with Yorkshire pudding at Sunday Roast </t>
  </si>
  <si>
    <t xml:space="preserve">Ordered a chicken Caesar salad packed with flavor from Salad Works </t>
  </si>
  <si>
    <t xml:space="preserve">Tried a veggie pizza loaded with fresh toppings from Pizza Pro </t>
  </si>
  <si>
    <t xml:space="preserve">Sampled a meat platter featuring a variety of cuts from Meat Lovers </t>
  </si>
  <si>
    <t xml:space="preserve">Indulged in an all you can eat sushi night at Sushi Palace </t>
  </si>
  <si>
    <t xml:space="preserve">Celebrated with a festive holiday meal at The Festive Feast </t>
  </si>
  <si>
    <t xml:space="preserve">Enjoyed a flavorful curry with fresh naan at Curry House </t>
  </si>
  <si>
    <t xml:space="preserve">Enjoyed a light salad with fresh ingredients at Fresh Greens </t>
  </si>
  <si>
    <t xml:space="preserve">Sampled a rich chocolate fondue experience at The Chocolate Fountain </t>
  </si>
  <si>
    <t xml:space="preserve">Enjoyed a seasonal harvest meal at The Harvest Feast </t>
  </si>
  <si>
    <t xml:space="preserve">Treated myself to a hot bowl of chili topped with cheese at Chili Shack </t>
  </si>
  <si>
    <t xml:space="preserve">Finished off with a slice of creamy cheesecake topped with strawberries at Sweet Treats </t>
  </si>
  <si>
    <t xml:space="preserve">Finished off with a rich chocolate éclair from The Patisserie </t>
  </si>
  <si>
    <t xml:space="preserve">Tried a selection of international street food at Street Food Festival </t>
  </si>
  <si>
    <t xml:space="preserve">Tried delicious tacos topped with fresh salsa from Taco Town </t>
  </si>
  <si>
    <t xml:space="preserve">Finished with a delightful apple crumble served with custard at Crumble Corner </t>
  </si>
  <si>
    <t xml:space="preserve">Enjoyed an upscale brunch with smoked salmon at The Brunch Bar </t>
  </si>
  <si>
    <t xml:space="preserve">Relished a warm bowl of roasted tomato soup at Soup Stop </t>
  </si>
  <si>
    <t xml:space="preserve">Shared an appetizer platter featuring a variety of tasty bites at Snack Attack </t>
  </si>
  <si>
    <t xml:space="preserve">Indulged in a rich mocha topped with whipped cream at Café Mocha </t>
  </si>
  <si>
    <t xml:space="preserve">Tried a chef's tasting menu at the exclusive Chef’s Table </t>
  </si>
  <si>
    <t xml:space="preserve">Enjoyed an exquisite meal featuring local ingredients at The Farm Table </t>
  </si>
  <si>
    <t xml:space="preserve">Sampled a gourmet burger topped with blue cheese at The Burger Lounge </t>
  </si>
  <si>
    <t xml:space="preserve">Sampled a grilled chicken salad with seasonal dressing at The Salad Bowl </t>
  </si>
  <si>
    <t xml:space="preserve">Enjoyed a flavorful dal served with warm naan at Indian Spice </t>
  </si>
  <si>
    <t xml:space="preserve">Sipped on a refreshing smoothie bowl at Smoothie Paradise </t>
  </si>
  <si>
    <t xml:space="preserve">Tried chicken enchiladas with flavorful sauce at Mexican Fiesta </t>
  </si>
  <si>
    <t xml:space="preserve">Enjoyed a cozy dinner for two with a bottle of wine at The Romantic Table </t>
  </si>
  <si>
    <t xml:space="preserve">Enjoyed an extravagant steak and seafood combo at Surf &amp; Turf </t>
  </si>
  <si>
    <t xml:space="preserve">Sipped on a refreshing iced tea at Cool Refreshments </t>
  </si>
  <si>
    <t xml:space="preserve">Enjoyed baked ziti with rich marinara sauce at Italian Treats </t>
  </si>
  <si>
    <t xml:space="preserve">Enjoyed a delightful afternoon tea experience at The Tea Experience </t>
  </si>
  <si>
    <t xml:space="preserve">Celebrated a special occasion with a unique dining experience at The Dining Room </t>
  </si>
  <si>
    <t xml:space="preserve">Tried a hearty vegetable curry with rice at Curry Express </t>
  </si>
  <si>
    <t xml:space="preserve">Enjoyed a romantic candlelit dinner with a multi course meal at The Romantic Eatery </t>
  </si>
  <si>
    <t xml:space="preserve">Tried a vibrant poke bowl with fresh fish and veggies at Poke Paradise </t>
  </si>
  <si>
    <t xml:space="preserve">Sampled a variety of craft beers with a sharing platter at The Craft Beer House </t>
  </si>
  <si>
    <t xml:space="preserve">Enjoyed a warm breakfast tea to accompany my meal at Tea Time Café </t>
  </si>
  <si>
    <t xml:space="preserve">Devoured a plate of hearty gnocchi served with a rich sauce at Gnocchi Haven </t>
  </si>
  <si>
    <t xml:space="preserve">Enjoyed a hearty pasta dish with homemade sauce at The Pasta Bar </t>
  </si>
  <si>
    <t xml:space="preserve">Savored a chicken stir fry bursting with flavors at Wok This Way </t>
  </si>
  <si>
    <t xml:space="preserve">Treated myself to a delicious berry tart topped with cream at Berry Delight </t>
  </si>
  <si>
    <t xml:space="preserve">Indulged in cheesy nachos topped with jalapeños at Nacho Heaven </t>
  </si>
  <si>
    <t xml:space="preserve">Treated myself to a flavorful ramen bowl topped with fresh ingredients at Ramen Delight </t>
  </si>
  <si>
    <t xml:space="preserve">Devoured a fresh salmon fillet with a citrus glaze at The Seafood Bar </t>
  </si>
  <si>
    <t xml:space="preserve">Enjoyed a wine and dine evening with a five course meal at The Grand Table </t>
  </si>
  <si>
    <t xml:space="preserve">Sampled an elaborate dessert platter featuring various treats at Sweet Indulgence </t>
  </si>
  <si>
    <t xml:space="preserve">Treated myself to a delightful bowl of ramen at Ramen Bar </t>
  </si>
  <si>
    <t xml:space="preserve">Relished sizzling fajitas served with all the fixings at Fiesta Grill </t>
  </si>
  <si>
    <t xml:space="preserve">Indulged in a refreshing watermelon salad with feta at Summer Salads </t>
  </si>
  <si>
    <t xml:space="preserve">Relished a bountiful harvest platter with seasonal veggies at The Garden Table </t>
  </si>
  <si>
    <t xml:space="preserve">Treated myself to a comforting bowl of chowder at The Chowder House </t>
  </si>
  <si>
    <t xml:space="preserve">Sipped on seasonal cocktails during a festive evening at Seasonal Spirits </t>
  </si>
  <si>
    <t xml:space="preserve">Sampled a unique fusion sushi roll at Sushi Fusion </t>
  </si>
  <si>
    <t xml:space="preserve">Indulged in a bowl of ramen packed with flavors at Ramen House </t>
  </si>
  <si>
    <t xml:space="preserve">Celebrated with a lavish dinner including a gourmet meat selection at The Meat House </t>
  </si>
  <si>
    <t xml:space="preserve">Sipped on a glass of wine while enjoying a quiet evening at The Wine Bar </t>
  </si>
  <si>
    <t xml:space="preserve">Indulged in a chicken curry pie served with a side salad at The Pie Kitchen </t>
  </si>
  <si>
    <t xml:space="preserve">Tried a unique fusion meal featuring international flavors at Fusion Delight </t>
  </si>
  <si>
    <t xml:space="preserve">Relished a special dinner with friends at The Gathering Place </t>
  </si>
  <si>
    <t xml:space="preserve">Sipped on a delightful fruity mocktail while enjoying the evening at Chill Out Lounge </t>
  </si>
  <si>
    <t xml:space="preserve">Tried a chef's special seafood platter at The Ocean's Feast </t>
  </si>
  <si>
    <t xml:space="preserve">Indulged in a gourmet burger and shake combo at Burger Bliss </t>
  </si>
  <si>
    <t xml:space="preserve">Sipped on a vibrant green smoothie full of superfoods at Green Goodness </t>
  </si>
  <si>
    <t xml:space="preserve">Sipped on a classic Shirley Temple while waiting for my meal at Retro Diner </t>
  </si>
  <si>
    <t xml:space="preserve">Treated myself to a luxurious dessert experience at Sweet Dreams </t>
  </si>
  <si>
    <t xml:space="preserve">Ordered a veggie burger loaded with toppings from Veggie Delight </t>
  </si>
  <si>
    <t xml:space="preserve">Relished spaghetti Bolognese prepared with rich tomato sauce at Pasta Perfection </t>
  </si>
  <si>
    <t xml:space="preserve">Celebrated with a bottle of fine wine and a charcuterie board at Wine &amp; Cheese </t>
  </si>
  <si>
    <t xml:space="preserve">Enjoyed a classic English breakfast with all the trimmings at Breakfast Haven </t>
  </si>
  <si>
    <t xml:space="preserve">Enjoyed a traditional Irish stew at The Irish Pub </t>
  </si>
  <si>
    <t xml:space="preserve">Tried a classic carbonara made with fresh pasta at Pasta Paradise </t>
  </si>
  <si>
    <t xml:space="preserve">Enjoyed a buttermilk pancake stack served with berries at Pancake Palace </t>
  </si>
  <si>
    <t xml:space="preserve">Treated myself to a mini dessert platter at Sweet Temptations </t>
  </si>
  <si>
    <t xml:space="preserve">Enjoyed a gourmet hot dog experience at Hot Dog Heaven </t>
  </si>
  <si>
    <t xml:space="preserve">Enjoyed a baked potato topped with cheese and chives at Potato Paradise </t>
  </si>
  <si>
    <t xml:space="preserve">Relished a rich and creamy risotto at Risotto Ristorante </t>
  </si>
  <si>
    <t xml:space="preserve">Sipped on a smoothie while enjoying the sun at Smoothie Spot </t>
  </si>
  <si>
    <t xml:space="preserve">Relished a bountiful seafood boil experience at Crab Shack </t>
  </si>
  <si>
    <t xml:space="preserve">Tasted a caprese salad with fresh mozzarella and tomatoes from Italian Delights </t>
  </si>
  <si>
    <t xml:space="preserve">Sipped a freshly brewed coffee during my morning break at Café Delight </t>
  </si>
  <si>
    <t xml:space="preserve">Ordered a kids meal featuring a fun selection of dishes at Little Diners </t>
  </si>
  <si>
    <t xml:space="preserve">Enjoyed a seasonal fish dish beautifully plated at Fishy Business </t>
  </si>
  <si>
    <t xml:space="preserve">Tried classic eggs benedict for brunch at The Breakfast Spot </t>
  </si>
  <si>
    <t xml:space="preserve">Enjoyed a slice of seasonal fruit tart for dessert at Tasty Treats </t>
  </si>
  <si>
    <t xml:space="preserve">Finished off dinner with a decadent dessert at Sweet Tooth Bakery </t>
  </si>
  <si>
    <t xml:space="preserve">Sampled a refreshing cucumber and mint salad at Fresh Start </t>
  </si>
  <si>
    <t xml:space="preserve">Tried a comforting bowl of French onion soup at The Soup &amp; Bread Shop </t>
  </si>
  <si>
    <t xml:space="preserve">Sampled a delightful charcuterie platter with local meats at The Meat &amp; Cheese Co. </t>
  </si>
  <si>
    <t xml:space="preserve">Celebrated with a banquet style meal at The Grand Hall </t>
  </si>
  <si>
    <t xml:space="preserve">Enjoyed a flavorful Greek salad topped with grilled chicken at The Greek Table </t>
  </si>
  <si>
    <t xml:space="preserve">Devoured a steak and chips meal cooked to perfection at Steakhouse Royal </t>
  </si>
  <si>
    <t xml:space="preserve">Enjoyed a bowl of vegan chili full of spices at Vegan Kitchen </t>
  </si>
  <si>
    <t xml:space="preserve">Sampled gourmet tacos with unique fillings at Taco Fest </t>
  </si>
  <si>
    <t xml:space="preserve">Indulged in a gourmet pizza night with artisanal toppings at Pizza Paradise </t>
  </si>
  <si>
    <t xml:space="preserve">Devoured a delicious sandwich filled with gourmet ingredients from Deli Delight </t>
  </si>
  <si>
    <t xml:space="preserve">Relished a warm, gooey cheese fondue with crusty bread at Fondue Fantasy </t>
  </si>
  <si>
    <t xml:space="preserve">Sampled a selection of small plates at Tapas Night </t>
  </si>
  <si>
    <t xml:space="preserve">Indulged in an exquisite meal featuring seasonal dishes at The Seasonal Table </t>
  </si>
  <si>
    <t xml:space="preserve">Relished a delicious pie with seasonal fillings at The Pie Shop </t>
  </si>
  <si>
    <t xml:space="preserve">Sipped on a blended fruit smoothie while relaxing at Smoothie Paradise </t>
  </si>
  <si>
    <t xml:space="preserve">Relished in a delicious chicken parmigiana with marinara sauce at Italian Classics </t>
  </si>
  <si>
    <t xml:space="preserve">Tried a rich and hearty beef stew at The Comfort Kitchen </t>
  </si>
  <si>
    <t xml:space="preserve">Tried crispy spring rolls filled with veggies at Roll It Up </t>
  </si>
  <si>
    <t xml:space="preserve">Tried an avocado toast topped with poached egg at Avocado Café </t>
  </si>
  <si>
    <t xml:space="preserve">Tried a refreshing smoothie packed with fruits at Smoothie Stop </t>
  </si>
  <si>
    <t xml:space="preserve">Relished a roast dinner complete with all the trimmings at The Sunday Roast </t>
  </si>
  <si>
    <t xml:space="preserve">Enjoyed an exquisite tasting menu for two at The Fine Dine </t>
  </si>
  <si>
    <t xml:space="preserve">Sampled a gourmet burger topped with avocado and bacon at Burger Bliss </t>
  </si>
  <si>
    <t xml:space="preserve">Indulged in a special birthday dinner with a five course meal at Birthday Banquet </t>
  </si>
  <si>
    <t xml:space="preserve">Sipped on refreshing iced tea during a sunny afternoon at The Summer Patio </t>
  </si>
  <si>
    <t xml:space="preserve">Indulged in a decadent chocolate mousse at Chocolate Decadence </t>
  </si>
  <si>
    <t xml:space="preserve">Sampled a selection of gourmet burgers at Burger Festival </t>
  </si>
  <si>
    <t xml:space="preserve">Celebrated a milestone with a luxurious dinner at The Elite Dining Experience </t>
  </si>
  <si>
    <t xml:space="preserve">Celebrated with a lavish dessert platter at The Sweet Spot </t>
  </si>
  <si>
    <t xml:space="preserve">Sipped on homemade lemonade during the summer heat at Citrus Corner </t>
  </si>
  <si>
    <t xml:space="preserve">Sampled a deluxe brunch with bottomless mimosas at Brunch Central </t>
  </si>
  <si>
    <t xml:space="preserve">Indulged in a seasonal farm to table dinner at The Harvest Table </t>
  </si>
  <si>
    <t xml:space="preserve">Treated myself to an elegant dinner at The Elegant Dining Room </t>
  </si>
  <si>
    <t xml:space="preserve">Tried a hearty bolognese made with fresh ingredients at Italian Eatery </t>
  </si>
  <si>
    <t xml:space="preserve">Enjoyed a flavorful chicken wrap filled with fresh ingredients from Wrap It Up </t>
  </si>
  <si>
    <t xml:space="preserve">Relished a vegan burger topped with fresh ingredients at Vegan Delight </t>
  </si>
  <si>
    <t xml:space="preserve">Indulged in a hearty goulash with bread at The Hungarian Table </t>
  </si>
  <si>
    <t xml:space="preserve">Treated myself to fluffy pancakes drizzled with syrup at Pancake Paradise </t>
  </si>
  <si>
    <t xml:space="preserve">Satisfying BBQ ribs with a tangy sauce at BBQ Haven </t>
  </si>
  <si>
    <t xml:space="preserve">Indulged in an order of crispy fried calamari at The Seafood Shack </t>
  </si>
  <si>
    <t xml:space="preserve">Enjoyed a delightful three course meal with friends at The Cozy Corner </t>
  </si>
  <si>
    <t xml:space="preserve">Tried a savory frittata packed with seasonal vegetables at Breakfast Bar </t>
  </si>
  <si>
    <t xml:space="preserve">Treated myself to a generous slice of carrot cake at Cake &amp; Co. </t>
  </si>
  <si>
    <t xml:space="preserve">Relished in a hearty meat and potato stew at The Old Pub </t>
  </si>
  <si>
    <t xml:space="preserve">Indulged in a charcuterie board with cured meats and cheeses at The Meat &amp; Cheese Co. </t>
  </si>
  <si>
    <t xml:space="preserve">Indulged in a flavorful shrimp and grits dish at Southern Comfort </t>
  </si>
  <si>
    <t xml:space="preserve">Devoured a bowl of classic chicken noodle soup at The Noodle House </t>
  </si>
  <si>
    <t xml:space="preserve">Indulged in a high end steak dinner with all the fixings at The Prime Cut </t>
  </si>
  <si>
    <t xml:space="preserve">Treated myself to a bowl of traditional gazpacho at The Soup Kitchen </t>
  </si>
  <si>
    <t xml:space="preserve">Indulged in a juicy burger combo with crispy fries at Burger Haven </t>
  </si>
  <si>
    <t xml:space="preserve">Tried the veggie chili served with cornbread at Chili Joint </t>
  </si>
  <si>
    <t xml:space="preserve">Indulged in a five star meal with exquisite dishes at Luxury Bites </t>
  </si>
  <si>
    <t xml:space="preserve">Enjoyed a special wine tasting evening at The Wine Tasting Room </t>
  </si>
  <si>
    <t xml:space="preserve">Sampled spicy buffalo chicken bites at Wing Stop </t>
  </si>
  <si>
    <t xml:space="preserve">Finished off with a rich chocolate mousse at Mousse Magic </t>
  </si>
  <si>
    <t xml:space="preserve">Sipped on refreshing cocktails at The Cocktail Bar </t>
  </si>
  <si>
    <t xml:space="preserve">Tried a flavorful pork bao bun at Bao Bar </t>
  </si>
  <si>
    <t xml:space="preserve">Sampled a vibrant curry with a selection of naan at The Spice Lounge </t>
  </si>
  <si>
    <t xml:space="preserve">Enjoyed a leisurely brunch with friends at Weekend Brunch </t>
  </si>
  <si>
    <t xml:space="preserve">Tried a unique vegetarian dish at The Veggie Spot </t>
  </si>
  <si>
    <t xml:space="preserve">Celebrated a special occasion with a private dining experience at Elegant Eats </t>
  </si>
  <si>
    <t xml:space="preserve">Sipped on a rich hot chocolate while enjoying desserts at The Sweet Shop </t>
  </si>
  <si>
    <t xml:space="preserve">Relaxed with a refreshing beer from the local brewery at Brew House </t>
  </si>
  <si>
    <t xml:space="preserve">Finished off with a slice of lemon meringue pie at The Pie Shop </t>
  </si>
  <si>
    <t xml:space="preserve">Tried a rich coq au vin paired with crusty bread at French Classics </t>
  </si>
  <si>
    <t xml:space="preserve">Treated myself to a delectable three course meal at La Belle Vie </t>
  </si>
  <si>
    <t xml:space="preserve">Enjoyed a classic burger with fries at The Burger Joint </t>
  </si>
  <si>
    <t xml:space="preserve">Enjoyed a family style Italian feast at Family Table </t>
  </si>
  <si>
    <t xml:space="preserve">Sampled a spicy chana masala served with rice at Indian Flavor </t>
  </si>
  <si>
    <t xml:space="preserve">Ordered a tasty takeaway salad packed with protein at Fresh Greens </t>
  </si>
  <si>
    <t xml:space="preserve">Devoured crispy calamari with a spicy dip at The Sea Shack </t>
  </si>
  <si>
    <t xml:space="preserve">Sipped a fresh smoothie bowl filled with seasonal fruits at Tropical Smoothie </t>
  </si>
  <si>
    <t xml:space="preserve">Treated myself to a luxurious dessert at The Dessert Lounge </t>
  </si>
  <si>
    <t xml:space="preserve">Finished dinner with a family dessert, sharing sweet treats together at Sweet Sharing </t>
  </si>
  <si>
    <t xml:space="preserve">Savored roasted vegetables seasoned perfectly at Garden Plate </t>
  </si>
  <si>
    <t xml:space="preserve">Relished in a seafood risotto packed with flavors at The Seafood Bistro </t>
  </si>
  <si>
    <t xml:space="preserve">Finished with a delicious key lime pie at Pie Heaven </t>
  </si>
  <si>
    <t xml:space="preserve">Relished a comforting shepherd’s pie served with peas at The Pub on the Corner </t>
  </si>
  <si>
    <t xml:space="preserve">Sampled a delightful fusion dish at Culinary Fusion </t>
  </si>
  <si>
    <t xml:space="preserve">Indulged in an elaborate dessert experience at Sweet Dreams </t>
  </si>
  <si>
    <t xml:space="preserve">Devoured a Caesar wrap packed with crunchy romaine at Wrap It Right </t>
  </si>
  <si>
    <t xml:space="preserve">Sampled a bowl of hearty minestrone soup at Italian Comfort </t>
  </si>
  <si>
    <t xml:space="preserve">Relished in a delicious Mediterranean feast with shared plates at Mediterranean Magic </t>
  </si>
  <si>
    <t xml:space="preserve">Relished a flavorful paella filled with seafood at Spanish Feast </t>
  </si>
  <si>
    <t xml:space="preserve">Enjoyed a delightful brunch featuring fresh pastries at The Pastry Shop </t>
  </si>
  <si>
    <t xml:space="preserve">Enjoyed an upscale evening with fine dining at The Elite Eatery </t>
  </si>
  <si>
    <t xml:space="preserve">Sampled a selection of craft beers and snacks at Craft Beer Lounge </t>
  </si>
  <si>
    <t xml:space="preserve">Treated myself to a delightful scone with clotted cream at The Scone Shop </t>
  </si>
  <si>
    <t xml:space="preserve">Enjoyed a mixed platter featuring different meats at Feast of Flavors </t>
  </si>
  <si>
    <t xml:space="preserve">Enjoyed a hearty shepherd's pie at The Pub on the Corner </t>
  </si>
  <si>
    <t xml:space="preserve">Enjoyed a garlic butter shrimp dish full of flavor at Shrimp Shack </t>
  </si>
  <si>
    <t xml:space="preserve">Sampled a selection of cheeses with crackers at The Cheese Board </t>
  </si>
  <si>
    <t xml:space="preserve">Devoured a plate of shrimp tacos topped with zesty slaw at Taco Haven </t>
  </si>
  <si>
    <t xml:space="preserve">Sampled a hearty stew with fresh bread at The Stew House </t>
  </si>
  <si>
    <t xml:space="preserve">Enjoyed a refreshing salad with grilled prawns at Seafood &amp; Salad </t>
  </si>
  <si>
    <t xml:space="preserve">Ordered a spicy chicken curry with fragrant rice at Curry House </t>
  </si>
  <si>
    <t xml:space="preserve">Indulged in a scoop of ice cream while strolling through the park at Ice Cream Dream </t>
  </si>
  <si>
    <t xml:space="preserve">Enjoyed a rustic Italian meal with homemade pasta at Rustic Italian </t>
  </si>
  <si>
    <t xml:space="preserve">Celebrated with a family meal including shared platters at Family Feast </t>
  </si>
  <si>
    <t xml:space="preserve">Snacked on crispy chicken tenders served with dipping sauce at Snack Shack </t>
  </si>
  <si>
    <t xml:space="preserve">Tried chicken katsu served with rice and salad at Katsu Kingdom </t>
  </si>
  <si>
    <t xml:space="preserve">Ordered a delicious Caesar salad featuring homemade dressing at Classic Eats </t>
  </si>
  <si>
    <t xml:space="preserve">Relished in a rich beef bourguignon served with crusty bread at French Bistro </t>
  </si>
  <si>
    <t xml:space="preserve">Ordered a family sized takeaway pizza from Pizza Palace for movie night </t>
  </si>
  <si>
    <t xml:space="preserve">Enjoyed a spicy crab cake with aioli at Seafood Sensation </t>
  </si>
  <si>
    <t xml:space="preserve">Ordered a delicious barbecue platter for a summer gathering at BBQ Bliss </t>
  </si>
  <si>
    <t xml:space="preserve">Finished off with a bowl of creamy rice pudding at Pudding Place </t>
  </si>
  <si>
    <t xml:space="preserve">Snacked on crispy garlic bread served with marinara sauce at Italian Feast </t>
  </si>
  <si>
    <t xml:space="preserve">Indulged in crispy zucchini fries served with a tangy dip at Frying High </t>
  </si>
  <si>
    <t xml:space="preserve">Indulged in a gourmet brunch with champagne at Brunch Bliss </t>
  </si>
  <si>
    <t xml:space="preserve">Enjoyed a classic Caesar salad topped with grilled chicken at The Salad Bar </t>
  </si>
  <si>
    <t xml:space="preserve">Celebrated a special occasion with a fine dining experience at Gourmet Gala </t>
  </si>
  <si>
    <t xml:space="preserve">Treated myself to crispy fried rice with vegetables at Fried Rice Corner </t>
  </si>
  <si>
    <t xml:space="preserve">Had a hearty breakfast special to kickstart my day at Morning Glory Café </t>
  </si>
  <si>
    <t xml:space="preserve">Enjoyed a classic club sandwich stacked high with layers at Deli Central </t>
  </si>
  <si>
    <t xml:space="preserve">Sipped on craft beers while enjoying a relaxed evening at The Beer Garden </t>
  </si>
  <si>
    <t xml:space="preserve">Finished off with a light panna cotta at Italian Dreams </t>
  </si>
  <si>
    <t xml:space="preserve">Enjoyed a gourmet pizza topped with fresh ingredients at Artisan Pizza Co. </t>
  </si>
  <si>
    <t xml:space="preserve">Tried a rich chocolate lava cake at The Chocolate Shop </t>
  </si>
  <si>
    <t xml:space="preserve">Enjoyed a seasonal salad tossed with a light dressing from Salad Sensation </t>
  </si>
  <si>
    <t xml:space="preserve">Tried a classic grilled cheese sandwich paired with tomato soup at The Grill Spot </t>
  </si>
  <si>
    <t xml:space="preserve">Enjoyed a cozy dinner with a charcuterie board at The Charcuterie Corner </t>
  </si>
  <si>
    <t xml:space="preserve">Savoring a veggie stir fry filled with colorful vegetables at Wok On </t>
  </si>
  <si>
    <t xml:space="preserve">Ordered a vegetable fried rice to complement my meal at Asian Flavours </t>
  </si>
  <si>
    <t xml:space="preserve">Indulged in a hearty feast with seasonal dishes at The Family Table </t>
  </si>
  <si>
    <t xml:space="preserve">Enjoyed a light avocado salad topped with poached egg at Avocado Delight </t>
  </si>
  <si>
    <t xml:space="preserve">Sipped on craft cocktails during a fun night out at Mixology Bar </t>
  </si>
  <si>
    <t xml:space="preserve">Tried a bowl of lentil soup, perfect for a light lunch at Soup Station </t>
  </si>
  <si>
    <t xml:space="preserve">Sampled a refreshing tabbouleh salad filled with fresh herbs at Mediterranean Bites </t>
  </si>
  <si>
    <t xml:space="preserve">Relished in a hearty Italian feast with family style servings at Family Feast </t>
  </si>
  <si>
    <t xml:space="preserve">Ordered a festive holiday meal with family at The Festive Table </t>
  </si>
  <si>
    <t xml:space="preserve">Enjoyed a comforting shepherd's pie with fresh ingredients at The Pub on the Corner </t>
  </si>
  <si>
    <t xml:space="preserve">Opted for a family meal deal to celebrate with loved ones at Family Feast </t>
  </si>
  <si>
    <t xml:space="preserve">Enjoyed spicy hot wings paired with ranch dressing at Wing World </t>
  </si>
  <si>
    <t xml:space="preserve">Sipped on herbal tea while enjoying a quiet afternoon at Tea Retreat </t>
  </si>
  <si>
    <t xml:space="preserve">Indulged in a rich tiramisu dessert at The Italian Café </t>
  </si>
  <si>
    <t xml:space="preserve">Enjoyed a luxurious wine pairing dinner at The Wine Room </t>
  </si>
  <si>
    <t xml:space="preserve">Celebrated a special occasion with a banquet meal at The Celebration Hall </t>
  </si>
  <si>
    <t xml:space="preserve">Tried a flavorful curry dish served with naan at Curry Express </t>
  </si>
  <si>
    <t xml:space="preserve">Relished in a bowl of chicken soup loaded with veggies at Comfort Kitchen </t>
  </si>
  <si>
    <t xml:space="preserve">Tried a unique fusion dish at Culinary Adventures </t>
  </si>
  <si>
    <t xml:space="preserve">Enjoyed a mouth watering chargrilled chicken dish at The Grill Spot </t>
  </si>
  <si>
    <t xml:space="preserve">Enjoyed an elaborate charcuterie board with meats and cheeses at Board &amp; Barrel </t>
  </si>
  <si>
    <t xml:space="preserve">Enjoyed a rich mushroom risotto served with parmesan at Risotto Ristorante </t>
  </si>
  <si>
    <t xml:space="preserve">Celebrated with a festive holiday buffet at The Festive Hall </t>
  </si>
  <si>
    <t xml:space="preserve">Enjoyed a classic fish and chips dinner with tartar sauce at Fish &amp; Chips Haven </t>
  </si>
  <si>
    <t xml:space="preserve">Enjoyed a veggie paella bursting with flavors at Paella Palace </t>
  </si>
  <si>
    <t xml:space="preserve">Tried a rich and creamy lobster mac and cheese at The Lobster Pot </t>
  </si>
  <si>
    <t xml:space="preserve">Enjoyed a vibrant Mediterranean spread at Mediterranean Escape </t>
  </si>
  <si>
    <t xml:space="preserve">Celebrated with a rich chocolate cake at The Cake Shop </t>
  </si>
  <si>
    <t xml:space="preserve">Relished a seasonal seafood feast at The Seafood Market </t>
  </si>
  <si>
    <t xml:space="preserve">Tried a unique dessert platter featuring local treats at The Local Sweets </t>
  </si>
  <si>
    <t xml:space="preserve">Celebrated with a dinner for two at the romantic Bistro Belle </t>
  </si>
  <si>
    <t xml:space="preserve">Treated myself to a delightful afternoon tea with friends at The Tea Room </t>
  </si>
  <si>
    <t xml:space="preserve">Tried a flavorful pork belly bao bun at Bao Buns &amp; More </t>
  </si>
  <si>
    <t xml:space="preserve">Devoured a savory chicken pot pie at Cozy Comforts </t>
  </si>
  <si>
    <t xml:space="preserve">Relished in a five course tasting menu at The Chef's Experience </t>
  </si>
  <si>
    <t xml:space="preserve">Treated myself to a deluxe burger and sides at Gourmet Burger Bar </t>
  </si>
  <si>
    <t xml:space="preserve">Treated myself to a rich slice of chocolate cake from The Cake Factory </t>
  </si>
  <si>
    <t xml:space="preserve">Celebrated with a lavish dinner including gourmet dishes at Luxurious Bites </t>
  </si>
  <si>
    <t xml:space="preserve">Relished a festive meal featuring traditional holiday dishes at The Christmas Feast </t>
  </si>
  <si>
    <t xml:space="preserve">Tried a spicy chorizo dish served with crusty bread at Spanish Flavors </t>
  </si>
  <si>
    <t xml:space="preserve">Enjoyed a vibrant fruit salad with a squeeze of lime at Fresh &amp; Fruity </t>
  </si>
  <si>
    <t xml:space="preserve">Treated myself to a delicious pistachio cake at Sweet Indulgence </t>
  </si>
  <si>
    <t xml:space="preserve">Relished in a cozy dinner featuring shepherd’s pie at The Cozy Pub </t>
  </si>
  <si>
    <t xml:space="preserve">Savored a grilled chicken dish served with seasonal sides at Grilled Goodness </t>
  </si>
  <si>
    <t xml:space="preserve">Indulged in a rich cheesecake topped with berries from Dessert Oasis </t>
  </si>
  <si>
    <t xml:space="preserve">Sipped on a ginger beer while enjoying my meal at Local Brew </t>
  </si>
  <si>
    <t xml:space="preserve">Enjoyed a lively tapas night with friends at Tapas Bar </t>
  </si>
  <si>
    <t xml:space="preserve">Savored an authentic curry night with a variety of dishes at Curry Delight </t>
  </si>
  <si>
    <t xml:space="preserve">Enjoyed a hearty chili con carne, perfect for warming up at Chili House </t>
  </si>
  <si>
    <t xml:space="preserve">Savored a high tea experience with assorted pastries at Afternoon Delight </t>
  </si>
  <si>
    <t xml:space="preserve">Indulged in a refreshing fruit tart topped with cream at The Fruit Tart Shop </t>
  </si>
  <si>
    <t xml:space="preserve">Sipped on refreshing cocktails during happy hour at The Cocktail Lounge </t>
  </si>
  <si>
    <t xml:space="preserve">Tried a selection of tapas dishes with friends at Tapas &amp; Wine </t>
  </si>
  <si>
    <t xml:space="preserve">Tried a rich duck confit with seasonal sides at The Elegant Plate </t>
  </si>
  <si>
    <t xml:space="preserve">Snacked on a savory sausage roll from The Pastry Shop </t>
  </si>
  <si>
    <t xml:space="preserve">Enjoyed a bowl of fresh gazpacho on a hot day at Soup &amp; Salad </t>
  </si>
  <si>
    <t xml:space="preserve">Sampled a variety of craft beers with pretzels at Brewmaster's Bar </t>
  </si>
  <si>
    <t xml:space="preserve">Refreshed with a set of glasses of sparkling water at Dine &amp; Dash </t>
  </si>
  <si>
    <t xml:space="preserve">Tried a savory quiche with a flaky crust at The Pie Shop </t>
  </si>
  <si>
    <t xml:space="preserve">Treated myself to an afternoon tea experience at The Tea Garden </t>
  </si>
  <si>
    <t xml:space="preserve">Enjoyed a selection of artisanal pizzas at Pizzeria Italia </t>
  </si>
  <si>
    <t xml:space="preserve">Enjoyed a hearty bowl of chili with cornbread at The Chili Shack </t>
  </si>
  <si>
    <t xml:space="preserve">Enjoyed a glass of freshly squeezed orange juice at Juice Bar </t>
  </si>
  <si>
    <t xml:space="preserve">Sampled a gourmet sandwich with fresh ingredients at The Sandwich Spot </t>
  </si>
  <si>
    <t xml:space="preserve">Treated myself to a variety of cheeses and meats at The Cheese Plate </t>
  </si>
  <si>
    <t xml:space="preserve">Relished a creamy pasta dish with seasonal ingredients at The Pasta Place </t>
  </si>
  <si>
    <t xml:space="preserve">Enjoyed a selection of sushi rolls at Sushi Spot </t>
  </si>
  <si>
    <t xml:space="preserve">Enjoyed a flavorful curry night with authentic dishes at Spice Route </t>
  </si>
  <si>
    <t xml:space="preserve">Tried the roasted seasonal veggies as a perfect side dish at Garden Fresh </t>
  </si>
  <si>
    <t xml:space="preserve">Indulged in a slice of homemade apple pie at Sweet Slice Bakery </t>
  </si>
  <si>
    <t xml:space="preserve">Treated myself to a delightful fruit platter with yogurt at The Healthy Eatery </t>
  </si>
  <si>
    <t xml:space="preserve">Sliced into a delicious chocolate brownie at Dessert Den </t>
  </si>
  <si>
    <t xml:space="preserve">Treated myself to a loaded nacho platter with cheese and jalapeños at Nacho Bar </t>
  </si>
  <si>
    <t xml:space="preserve">Shared mini burgers perfect for snacking during the game at Game Day Grub </t>
  </si>
  <si>
    <t xml:space="preserve">Devoured a beef and mushroom pie served with peas at Comfort Food </t>
  </si>
  <si>
    <t xml:space="preserve">Tried a unique dessert tasting menu at The Dessert Bar </t>
  </si>
  <si>
    <t xml:space="preserve">Sampled shrimp scampi paired with garlic bread at Seafood Delight </t>
  </si>
  <si>
    <t xml:space="preserve">Sipped on a vibrant berry smoothie packed with nutrition at Berry Bliss </t>
  </si>
  <si>
    <t xml:space="preserve">Enjoyed a flavor packed chicken salad with almonds at Salad Sensation </t>
  </si>
  <si>
    <t xml:space="preserve">Finished with a rich panna cotta drizzled with caramel at Dessert Delight </t>
  </si>
  <si>
    <t xml:space="preserve">Indulged in a decadent brownie sundae at The Ice Cream Parlor </t>
  </si>
  <si>
    <t xml:space="preserve">Tried a classic club sandwich filled with fresh ingredients at Deli Delights </t>
  </si>
  <si>
    <t xml:space="preserve">Tried a festive holiday menu featuring traditional dishes at The Holiday Table </t>
  </si>
  <si>
    <t xml:space="preserve">Finished off with a delightful pudding that was the perfect end to a meal at Dessert Delights </t>
  </si>
  <si>
    <t xml:space="preserve">Devoured a hearty bangers and mash at The Olde Pub </t>
  </si>
  <si>
    <t xml:space="preserve">Finished off with a light and fluffy meringue at Meringue Magic </t>
  </si>
  <si>
    <t xml:space="preserve">Enjoyed a spicy pad Thai with peanuts and lime at Thai Kitchen </t>
  </si>
  <si>
    <t xml:space="preserve">Tried a selection of salads including quinoa and mixed greens at Healthy Bites </t>
  </si>
  <si>
    <t xml:space="preserve">Relished a selection of dim sum with dipping sauces at Dim Sum Delight </t>
  </si>
  <si>
    <t xml:space="preserve">Enjoyed a bowl of fresh fruit with yogurt at Fresh &amp; Fruity </t>
  </si>
  <si>
    <t xml:space="preserve">Relished a rich duck à l'orange with sides at The Elegant Plate </t>
  </si>
  <si>
    <t xml:space="preserve">Sampled a delightful brunch with pancakes and fresh fruit at Morning Munch </t>
  </si>
  <si>
    <t xml:space="preserve">Treated myself to a unique pizza night with various toppings at Pizza Craft </t>
  </si>
  <si>
    <t xml:space="preserve">Enjoyed an artisanal cheese tasting experience at The Cheese Cellar </t>
  </si>
  <si>
    <t xml:space="preserve">Treated myself to a premium steak dinner at The Grill House </t>
  </si>
  <si>
    <t xml:space="preserve">Enjoyed a cozy brunch featuring pancakes and syrup at Pancake House </t>
  </si>
  <si>
    <t xml:space="preserve">Tried a vibrant vegetable tempura dish, light and crispy at Tempura Time </t>
  </si>
  <si>
    <t xml:space="preserve">Enjoyed a generous portion of egg fried rice at Rice Bowl </t>
  </si>
  <si>
    <t xml:space="preserve">Enjoyed a bowl of miso soup to start my meal at Miso Magic </t>
  </si>
  <si>
    <t xml:space="preserve">Savoring a cheese board with a selection of artisanal cheeses at The Cheese Shop </t>
  </si>
  <si>
    <t xml:space="preserve">Relished a farm fresh salad topped with grilled chicken at Garden Fresh Café </t>
  </si>
  <si>
    <t xml:space="preserve">Sampled a smoothie bowl loaded with fresh fruits and toppings at Smoothie Bowl Bar </t>
  </si>
  <si>
    <t xml:space="preserve">Tried an upscale brunch buffet featuring a variety of dishes at Brunch Buffet </t>
  </si>
  <si>
    <t xml:space="preserve">Treated myself to a flavorful poke bowl filled with fresh ingredients at Poke Paradise </t>
  </si>
  <si>
    <t xml:space="preserve">Relished a flavorful Thai curry with rice at Thai Treats </t>
  </si>
  <si>
    <t xml:space="preserve">Tried a fresh lobster roll with buttery sauce at The Lobster Shack </t>
  </si>
  <si>
    <t xml:space="preserve">Sipped on refreshing cocktails while enjoying a sunset view at Rooftop Bar </t>
  </si>
  <si>
    <t xml:space="preserve">Ordered a takeaway curry filled with spices and flavor from Curry Corner </t>
  </si>
  <si>
    <t xml:space="preserve">Treated myself to a delicious Greek meal at The Greek Taverna </t>
  </si>
  <si>
    <t xml:space="preserve">Enjoyed a breakfast burrito stuffed with savory ingredients at Breakfast Bliss </t>
  </si>
  <si>
    <t xml:space="preserve">Paired coffee with dessert for a sweet ending to my meal at Coffee &amp; Cakes </t>
  </si>
  <si>
    <t xml:space="preserve">Sampled a delicious gourmet burger topped with unique ingredients at Burger Heaven </t>
  </si>
  <si>
    <t xml:space="preserve">Enjoyed a comforting bowl of risotto with seasonal ingredients at Risotto Ristorante </t>
  </si>
  <si>
    <t xml:space="preserve">Indulged in a unique dessert with homemade gelato at Gelato &amp; Co. </t>
  </si>
  <si>
    <t xml:space="preserve">Tried creamy polenta topped with mushrooms at Polenta Paradise </t>
  </si>
  <si>
    <t xml:space="preserve">Enjoyed a cozy meal with gourmet meatballs at The Meatball Bar </t>
  </si>
  <si>
    <t xml:space="preserve">Tried the vibrant salad bowl packed with fresh veggies from Green Eats </t>
  </si>
  <si>
    <t xml:space="preserve">Treated myself to classic fish and chips at The Fish Fryer </t>
  </si>
  <si>
    <t xml:space="preserve">Indulged in a rich chocolate tart with a scoop of ice cream at Chocolate Affair </t>
  </si>
  <si>
    <t xml:space="preserve">Relished a delightful brunch experience with champagne at Brunch Extravaganza </t>
  </si>
  <si>
    <t xml:space="preserve">Celebrated with a banquet meal including a variety of dishes at Banquet Hall </t>
  </si>
  <si>
    <t xml:space="preserve">Finished off with a slice of rich red velvet cake at Cake Emporium </t>
  </si>
  <si>
    <t xml:space="preserve">Tried the clam chowder, warm and comforting, on a chilly day at Chowder House </t>
  </si>
  <si>
    <t xml:space="preserve">Sampled a wide selection of tacos at Taco Tuesday Fest </t>
  </si>
  <si>
    <t xml:space="preserve">Indulged in a hearty stew served with fresh bread at The Stew Kitchen </t>
  </si>
  <si>
    <t xml:space="preserve">Indulged in stir fried noodles with vegetables and protein at Noodle Nirvana </t>
  </si>
  <si>
    <t xml:space="preserve">Relished in an order of garlic knots at Pizza Delight </t>
  </si>
  <si>
    <t xml:space="preserve">Enjoyed a meatball sub topped with marinara and cheese at Sub Shop </t>
  </si>
  <si>
    <t xml:space="preserve">Treated myself to an artisanal bread basket with gourmet spreads at Bread &amp; Butter </t>
  </si>
  <si>
    <t xml:space="preserve">Enjoyed fettuccine carbonara with creamy sauce at Pasta Palace </t>
  </si>
  <si>
    <t xml:space="preserve">Enjoyed a flaky croissant with my morning coffee at Baker’s Delight </t>
  </si>
  <si>
    <t xml:space="preserve">Tried a hearty bolognese with fresh pasta at Pasta Paradise </t>
  </si>
  <si>
    <t xml:space="preserve">Tried chicken skewers marinated in spices at Kebab King </t>
  </si>
  <si>
    <t xml:space="preserve">Tried a delicious steak sandwich with caramelized onions at Steak &amp; Cheese </t>
  </si>
  <si>
    <t xml:space="preserve">Tried a spicy jambalaya dish loaded with flavor at Cajun Nights </t>
  </si>
  <si>
    <t xml:space="preserve">Sipped on a refreshing drink while relaxing at the café at Juice &amp; Java </t>
  </si>
  <si>
    <t xml:space="preserve">Sampled grilled veggie skewers with dipping sauce at Veggie Delight </t>
  </si>
  <si>
    <t xml:space="preserve">Celebrated a milestone birthday with a catered dinner at Celebration Central </t>
  </si>
  <si>
    <t xml:space="preserve">Tried a classic British meal featuring bangers and mash at The British Pub </t>
  </si>
  <si>
    <t xml:space="preserve">Relished a seasonal risotto featuring fresh herbs at Risotto &amp; Co. </t>
  </si>
  <si>
    <t xml:space="preserve">Indulged in a rich, creamy cheesecake at The Cheesecake Factory </t>
  </si>
  <si>
    <t xml:space="preserve">Relished in a comforting plate of mac and cheese at The Comfort Kitchen </t>
  </si>
  <si>
    <t xml:space="preserve">Sipped on a refreshing coconut water while relaxing at Tropical Retreat </t>
  </si>
  <si>
    <t xml:space="preserve">Sampled a variety of cheeses paired with fruits at Cheese &amp; Wine </t>
  </si>
  <si>
    <t xml:space="preserve">Enjoyed a warm hot chocolate topped with whipped cream at Chocolate Haven </t>
  </si>
  <si>
    <t xml:space="preserve">Tried a rich lasagna layered with cheese at Italian Classics </t>
  </si>
  <si>
    <t xml:space="preserve">Indulged in beef tacos topped with fresh ingredients from Taco Fiesta </t>
  </si>
  <si>
    <t xml:space="preserve">Tried a delicious quiche from the bakery for lunch at Bakery Bites </t>
  </si>
  <si>
    <t xml:space="preserve">Indulged in a selection of gourmet chocolates at Chocolate Lovers </t>
  </si>
  <si>
    <t xml:space="preserve">Enjoyed a mouth watering dessert tasting platter at Dessert Delights </t>
  </si>
  <si>
    <t xml:space="preserve">Celebrated with a festive holiday brunch at The Brunch Buffet </t>
  </si>
  <si>
    <t xml:space="preserve">Sampled a variety of tapas for a light and flavorful meal at Tapas Time </t>
  </si>
  <si>
    <t xml:space="preserve">Enjoyed a tender lamb shank with mashed potatoes at The Gourmet Grill </t>
  </si>
  <si>
    <t xml:space="preserve">Sampled a fresh caprese salad with basil at Italian Table </t>
  </si>
  <si>
    <t xml:space="preserve">Indulged in a selection of gourmet donuts at Donut Delight </t>
  </si>
  <si>
    <t xml:space="preserve">Tried a homemade pasta dish paired with a rich sauce at Pasta Perfection </t>
  </si>
  <si>
    <t xml:space="preserve">Ordered a refreshing mixed greens salad with grilled chicken at Greens Galore </t>
  </si>
  <si>
    <t xml:space="preserve">Grabbed a refreshing soft drink from the bar while waiting for my meal </t>
  </si>
  <si>
    <t xml:space="preserve">Indulged in a creamy risotto filled with flavors at Risotto Realm </t>
  </si>
  <si>
    <t xml:space="preserve">Tried a flavorful banh mi sandwich loaded with fresh herbs at Vietnamese Corner </t>
  </si>
  <si>
    <t xml:space="preserve">Indulged in a slice of chocolate cake after dinner at Cake Heaven </t>
  </si>
  <si>
    <t xml:space="preserve">Enjoyed a warm bowl of soup of the day at The Comfort Kitchen </t>
  </si>
  <si>
    <t xml:space="preserve">Sipped on a refreshing mango lassi at Indian Kitchen </t>
  </si>
  <si>
    <t xml:space="preserve">Indulged in a sumptuous seafood linguine at Seafood &amp; Pasta </t>
  </si>
  <si>
    <t xml:space="preserve">Tried a unique fusion dessert featuring international flavors at The Dessert Bar </t>
  </si>
  <si>
    <t xml:space="preserve">Snacked on pita and hummus at the perfect light lunch from Pita Paradise </t>
  </si>
  <si>
    <t xml:space="preserve">Enjoyed a cozy dinner with friends at The Cozy Nook </t>
  </si>
  <si>
    <t xml:space="preserve">Enjoyed a warm bowl of tomato soup on a rainy day at Comfort Kitchen </t>
  </si>
  <si>
    <t xml:space="preserve">Treated myself to a savory vegetarian burrito loaded with beans at Burrito Bar </t>
  </si>
  <si>
    <t xml:space="preserve">Indulged in a craft cocktail and small plates experience at Mixology Lounge </t>
  </si>
  <si>
    <t xml:space="preserve">Enjoyed a delightful sushi platter with friends at Sushi &amp; Sake </t>
  </si>
  <si>
    <t xml:space="preserve">Indulged in a classic dessert combo with pie and ice cream at Pie &amp; Ice Cream Shop </t>
  </si>
  <si>
    <t xml:space="preserve">Enjoyed a classic meat pie with gravy from Pie Perfection </t>
  </si>
  <si>
    <t xml:space="preserve">Enjoyed a bowl of wild mushroom soup at Soup &amp; Co. </t>
  </si>
  <si>
    <t xml:space="preserve">Sipped on gourmet hot chocolate while relaxing at The Chocolate Lounge </t>
  </si>
  <si>
    <t xml:space="preserve">Indulged in a rich tiramisu dessert at Italian Sweets </t>
  </si>
  <si>
    <t xml:space="preserve">Ordered a hearty roast dinner with all the trimmings at The Roast House </t>
  </si>
  <si>
    <t xml:space="preserve">Tried a unique dish featuring local game at The Game Kitchen </t>
  </si>
  <si>
    <t xml:space="preserve">Snacked on homemade fries seasoned with herbs at Fry Shack </t>
  </si>
  <si>
    <t xml:space="preserve">Relished a flavorful Moroccan tagine at The Moroccan Kitchen </t>
  </si>
  <si>
    <t xml:space="preserve">Enjoyed a classic English tea with assorted treats at The Tea House </t>
  </si>
  <si>
    <t>Sales</t>
  </si>
  <si>
    <t>Sale</t>
  </si>
  <si>
    <t>Credit</t>
  </si>
  <si>
    <t>Debit</t>
  </si>
  <si>
    <t>Account Details</t>
  </si>
  <si>
    <t>Trial Balance for the period 1/10/2024</t>
  </si>
  <si>
    <t>Adjustment</t>
  </si>
  <si>
    <t>Adjusted Trial Balance</t>
  </si>
  <si>
    <t>Accounts Type</t>
  </si>
  <si>
    <t>Expense</t>
  </si>
  <si>
    <t>Current Liability</t>
  </si>
  <si>
    <t>Income</t>
  </si>
  <si>
    <t>Bank</t>
  </si>
  <si>
    <t>Description</t>
  </si>
  <si>
    <t>Balance</t>
  </si>
  <si>
    <t>Trial Balance for the period 1/10/2022 to 30/9/2023</t>
  </si>
  <si>
    <t>Cost</t>
  </si>
  <si>
    <t>Fiscal Year put into service 
(yyyy)</t>
  </si>
  <si>
    <t>Depreciation Amount by Fiscal Year</t>
  </si>
  <si>
    <t>Depreciation at %</t>
  </si>
  <si>
    <t>Residual Value</t>
  </si>
  <si>
    <t>Total</t>
  </si>
  <si>
    <t>Accumulated Depreciation</t>
  </si>
  <si>
    <t>Land and buildings</t>
  </si>
  <si>
    <t>Non-current Assets schedule</t>
  </si>
  <si>
    <t>Box 1</t>
  </si>
  <si>
    <t>VAT due on sales and other outputs</t>
  </si>
  <si>
    <t>VAT due on acquisitions goods made in Northen Ireland</t>
  </si>
  <si>
    <t>Total VAT due ( sum of box 1 and 2 )</t>
  </si>
  <si>
    <t>Box 2</t>
  </si>
  <si>
    <t>Box 3</t>
  </si>
  <si>
    <t>Box 4</t>
  </si>
  <si>
    <t>Box 5</t>
  </si>
  <si>
    <t>Box 6</t>
  </si>
  <si>
    <t>Box 7</t>
  </si>
  <si>
    <t>Box 8</t>
  </si>
  <si>
    <t>Box 9</t>
  </si>
  <si>
    <t>VAT claim on purchases and other inputs</t>
  </si>
  <si>
    <t>Net VAT</t>
  </si>
  <si>
    <t>Total value of purchases and other inputs excluding VAT</t>
  </si>
  <si>
    <t>Total value of sales and other  outputs excluding VAT</t>
  </si>
  <si>
    <t>Total value of accquisitions and related cost from Northern Ireland excluding VAT</t>
  </si>
  <si>
    <t>Total value of dispatches and related cost from Northern Ireland excluding VAT</t>
  </si>
  <si>
    <t>VAT submitted Return</t>
  </si>
  <si>
    <t>Boxes</t>
  </si>
  <si>
    <t>Quarter End Dec 23</t>
  </si>
  <si>
    <t>VAT Reconciliation</t>
  </si>
  <si>
    <t>Quarter End Mar 24</t>
  </si>
  <si>
    <t>Quarter End Jun 24</t>
  </si>
  <si>
    <t>Quarter End Sep 24</t>
  </si>
  <si>
    <t>Bank statement</t>
  </si>
  <si>
    <t>Descriptions</t>
  </si>
  <si>
    <t>VAT payable for the period</t>
  </si>
  <si>
    <t>VAT paid</t>
  </si>
  <si>
    <t>Clossing Balance C/d</t>
  </si>
  <si>
    <t>Opening Balance B/f</t>
  </si>
  <si>
    <t>Difference</t>
  </si>
  <si>
    <t>Explaination</t>
  </si>
  <si>
    <t>Month</t>
  </si>
  <si>
    <t>Tax</t>
  </si>
  <si>
    <t>Employee NI</t>
  </si>
  <si>
    <t>Employee Pension</t>
  </si>
  <si>
    <t>Net Pay</t>
  </si>
  <si>
    <t>Gross Pay</t>
  </si>
  <si>
    <t>Employer NI</t>
  </si>
  <si>
    <t>Employer Pension</t>
  </si>
  <si>
    <t>Employment Allowance</t>
  </si>
  <si>
    <t>Payment</t>
  </si>
  <si>
    <t>Payment Date</t>
  </si>
  <si>
    <t>Monthly Summary</t>
  </si>
  <si>
    <t>Employee Name</t>
  </si>
  <si>
    <t>Individual Summary</t>
  </si>
  <si>
    <t>Salaries bank details</t>
  </si>
  <si>
    <t>PAYE Control Account</t>
  </si>
  <si>
    <t>Pension Control Account</t>
  </si>
  <si>
    <t>Director loan account</t>
  </si>
  <si>
    <t>Director loan bank details</t>
  </si>
  <si>
    <t>Debtors</t>
  </si>
  <si>
    <t>Cost of Goods Sold</t>
  </si>
  <si>
    <t>Opening Stock</t>
  </si>
  <si>
    <t xml:space="preserve">Stock Purchases </t>
  </si>
  <si>
    <t>Less Closing Stock</t>
  </si>
  <si>
    <t>Gross Profit</t>
  </si>
  <si>
    <t xml:space="preserve">Expenses </t>
  </si>
  <si>
    <t>Financial Statements</t>
  </si>
  <si>
    <t>Profit before tax</t>
  </si>
  <si>
    <t>Current Assets</t>
  </si>
  <si>
    <t>Cash</t>
  </si>
  <si>
    <t>Stock</t>
  </si>
  <si>
    <t>Total Current Assets</t>
  </si>
  <si>
    <t>Non-current Assets</t>
  </si>
  <si>
    <t>Total Non-current Assets</t>
  </si>
  <si>
    <t>Total Assets</t>
  </si>
  <si>
    <t>Current Liabilities</t>
  </si>
  <si>
    <t>Credit Card</t>
  </si>
  <si>
    <t>Creditors</t>
  </si>
  <si>
    <t>Total Current Liabilities</t>
  </si>
  <si>
    <t>Non-current Liabilities</t>
  </si>
  <si>
    <t>Net Assets</t>
  </si>
  <si>
    <t>Shareholders’ Equity</t>
  </si>
  <si>
    <t>Current Year Profit</t>
  </si>
  <si>
    <t>Total Shareholders' Equity</t>
  </si>
  <si>
    <t>Accumated Depreciation</t>
  </si>
  <si>
    <t>Cost B/f</t>
  </si>
  <si>
    <t>VAT as per accounts</t>
  </si>
  <si>
    <t>Land &amp; Building</t>
  </si>
  <si>
    <t>Plant &amp; Machineries</t>
  </si>
  <si>
    <t>Computer &amp; Equipments</t>
  </si>
  <si>
    <t>Loan</t>
  </si>
  <si>
    <t>Total non-current Liabilities</t>
  </si>
  <si>
    <t>Colum 1  ( £ )</t>
  </si>
  <si>
    <t>Colum 2 ( £ )</t>
  </si>
  <si>
    <t>Comparative</t>
  </si>
  <si>
    <t>Notes</t>
  </si>
  <si>
    <t>completed</t>
  </si>
  <si>
    <t>Statement of profit or loss</t>
  </si>
  <si>
    <t>Statement of financial possition</t>
  </si>
  <si>
    <t xml:space="preserve">October '2023 </t>
  </si>
  <si>
    <t>November '2023</t>
  </si>
  <si>
    <t>December '2023</t>
  </si>
  <si>
    <t>January '2024</t>
  </si>
  <si>
    <t>Feburary '2024</t>
  </si>
  <si>
    <t>March '2024</t>
  </si>
  <si>
    <t>April '2024</t>
  </si>
  <si>
    <t>May '2024</t>
  </si>
  <si>
    <t>June '2024</t>
  </si>
  <si>
    <t>July '2024</t>
  </si>
  <si>
    <t>August '2024</t>
  </si>
  <si>
    <t>September '2024</t>
  </si>
  <si>
    <t>PAYE</t>
  </si>
  <si>
    <t>Emily wilson Oct 23</t>
  </si>
  <si>
    <t>Emily wilson Nov 23</t>
  </si>
  <si>
    <t>Emily wilson Dec 23</t>
  </si>
  <si>
    <t>Emily wilson Jan 24</t>
  </si>
  <si>
    <t>Emily wilson Feb 24</t>
  </si>
  <si>
    <t>Emily wilson Mar 24</t>
  </si>
  <si>
    <t>Emily wilson April 24</t>
  </si>
  <si>
    <t>Emily wilson May 24</t>
  </si>
  <si>
    <t>Emily wilson June 24</t>
  </si>
  <si>
    <t>Emily wilson July 24</t>
  </si>
  <si>
    <t>Emily wilson Aug 24</t>
  </si>
  <si>
    <t>Emily wilson Sep 24</t>
  </si>
  <si>
    <t>Liam Jenkins Oct 23</t>
  </si>
  <si>
    <t>Liam Jenkins Nov 23</t>
  </si>
  <si>
    <t>Liam Jenkins Dec 23</t>
  </si>
  <si>
    <t>Liam Jenkins Jan 24</t>
  </si>
  <si>
    <t>Liam Jenkins Feb 24</t>
  </si>
  <si>
    <t>Liam Jenkins Mar 24</t>
  </si>
  <si>
    <t>Liam Jenkins April 24</t>
  </si>
  <si>
    <t>Liam Jenkins June 24</t>
  </si>
  <si>
    <t>Liam Jenkins July 24</t>
  </si>
  <si>
    <t>Liam Jenkins Aug 24</t>
  </si>
  <si>
    <t>Liam Jenkins Sep 24</t>
  </si>
  <si>
    <t>Liam Jenkins May 24</t>
  </si>
  <si>
    <t>Olivai Patel Oct 23</t>
  </si>
  <si>
    <t>Olivai Patel Nov23</t>
  </si>
  <si>
    <t>Olivai Patel Dec 23</t>
  </si>
  <si>
    <t>Olivai Patel Jan 24</t>
  </si>
  <si>
    <t>Olivai Patel Feb 24</t>
  </si>
  <si>
    <t>Olivai Patel Mar 24</t>
  </si>
  <si>
    <t>Olivai Patel April 24</t>
  </si>
  <si>
    <t>Olivai Patel May 24</t>
  </si>
  <si>
    <t>Olivai Patel June 24</t>
  </si>
  <si>
    <t>Olivai Patel July 24</t>
  </si>
  <si>
    <t>Olivai Patel Aug 24</t>
  </si>
  <si>
    <t>Olivai Patel Sep 24</t>
  </si>
  <si>
    <t>Dr Salaries Expense</t>
  </si>
  <si>
    <t>No #</t>
  </si>
  <si>
    <t>Cr Wages Control Account</t>
  </si>
  <si>
    <t xml:space="preserve">Cr PAYE Liability </t>
  </si>
  <si>
    <t>Dr Employer NI</t>
  </si>
  <si>
    <t>PAYE payable for the year</t>
  </si>
  <si>
    <t>PAYE paid for the year</t>
  </si>
  <si>
    <t>Dr PAYE Liability</t>
  </si>
  <si>
    <t>Cr Employer NI</t>
  </si>
  <si>
    <t>Being employment allowance posted</t>
  </si>
  <si>
    <t>Being payroll journal for the year posted</t>
  </si>
  <si>
    <t>Employment allowance</t>
  </si>
  <si>
    <t>Wages Liability for the year</t>
  </si>
  <si>
    <t>Wages paid</t>
  </si>
  <si>
    <t>Cash withdrawal Ref Emily wilson</t>
  </si>
  <si>
    <t>Director Loan account</t>
  </si>
  <si>
    <t>Cash withdrawal by Emily Wilson</t>
  </si>
  <si>
    <t>Computers &amp; Equipments</t>
  </si>
  <si>
    <t>Plant &amp; Machinery</t>
  </si>
  <si>
    <t>Commercial Kitchen Equipment Combination Oven</t>
  </si>
  <si>
    <t>Point of Sale (POS) System Touchscreen POS Terminal</t>
  </si>
  <si>
    <t>2023 - 2024</t>
  </si>
  <si>
    <t>2024 - 2025</t>
  </si>
  <si>
    <t>2025 - 2026</t>
  </si>
  <si>
    <t>2026 - 2027</t>
  </si>
  <si>
    <t>2027 - 2028</t>
  </si>
  <si>
    <t>2028 - 2029</t>
  </si>
  <si>
    <t>2029 - 2030</t>
  </si>
  <si>
    <t>2030 - 2031</t>
  </si>
  <si>
    <t>Equipment Addition</t>
  </si>
  <si>
    <t>Depreciation for the year being posted</t>
  </si>
  <si>
    <t>Balance as per Bank statement</t>
  </si>
  <si>
    <t>Balance as per accounts</t>
  </si>
  <si>
    <t>Director Loan Account</t>
  </si>
  <si>
    <t>PROCCOR*XYZSTORE 10/27/2023 Ref: 123456789</t>
  </si>
  <si>
    <t>PROCCOR*XYZSTORE 11/25/2023 Ref: 123456790</t>
  </si>
  <si>
    <t>PROCCOR*XYZSTORE 12/26/2023 Ref: 123456791</t>
  </si>
  <si>
    <t>PROCCOR*XYZSTORE 1/25/2024 Ref: 123456792</t>
  </si>
  <si>
    <t>PROCCOR*XYZSTORE 2/27/2024 Ref: 123456793</t>
  </si>
  <si>
    <t>PROCCOR*XYZSTORE 3/26/2024 Ref: 123456794</t>
  </si>
  <si>
    <t>PROCCOR*XYZSTORE 4/27/2024 Ref: 123456795</t>
  </si>
  <si>
    <t>PROCCOR*XYZSTORE 5/26/2024 Ref: 123456796</t>
  </si>
  <si>
    <t>PROCCOR*XYZSTORE 6/27/2024 Ref: 123456797</t>
  </si>
  <si>
    <t>PROCCOR*XYZSTORE 7/25/2024 Ref: 123456798</t>
  </si>
  <si>
    <t>PROCCOR*XYZSTORE 8/25/2024 Ref: 123456799</t>
  </si>
  <si>
    <t>PROCCOR*XYZSTORE 9/27/2024 Ref: 123456800</t>
  </si>
  <si>
    <t>Current Asset</t>
  </si>
  <si>
    <t>Non- Current Asset</t>
  </si>
  <si>
    <t>Salary Expense</t>
  </si>
  <si>
    <t>Retain Earning</t>
  </si>
  <si>
    <t>Equity</t>
  </si>
  <si>
    <t>s</t>
  </si>
  <si>
    <t>Bank Control Account</t>
  </si>
  <si>
    <t>JR # No</t>
  </si>
  <si>
    <t>1,2</t>
  </si>
  <si>
    <t>Depreciation</t>
  </si>
  <si>
    <t>Computer Equipment at Cost</t>
  </si>
  <si>
    <t>Computer Equipment Acc- Dep</t>
  </si>
  <si>
    <t>Use of home</t>
  </si>
  <si>
    <t>Dividend</t>
  </si>
  <si>
    <t xml:space="preserve">Dr Depreciation </t>
  </si>
  <si>
    <t>Cr Accumulated depreciation</t>
  </si>
  <si>
    <t>Dr Use of home</t>
  </si>
  <si>
    <t>Cr Director loan account</t>
  </si>
  <si>
    <t>Use of home allowance being adjusted</t>
  </si>
  <si>
    <t>Dr Dividend</t>
  </si>
  <si>
    <t>Dividend being adjusted in director laon account</t>
  </si>
  <si>
    <t>Use of home allowance</t>
  </si>
  <si>
    <t>Share capital</t>
  </si>
  <si>
    <t>Share Capital</t>
  </si>
  <si>
    <t>XYZ</t>
  </si>
  <si>
    <t>Manual Journal</t>
  </si>
  <si>
    <t>Dr Corporation tax</t>
  </si>
  <si>
    <t>Cr Corporation tax provision</t>
  </si>
  <si>
    <t>Being corporation tax provision posted</t>
  </si>
  <si>
    <t>Corporation tax</t>
  </si>
  <si>
    <t>Corporation tax provision</t>
  </si>
  <si>
    <t>Profit After tax</t>
  </si>
  <si>
    <t>VAT Control Account</t>
  </si>
  <si>
    <t>Bank account</t>
  </si>
  <si>
    <t>Payroll Reconciliation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</si>
</sst>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-[$£-809]* #,##0.00_-;\-[$£-809]* #,##0.00_-;_-[$£-809]* &quot;-&quot;??_-;_-@_-"/>
    <numFmt numFmtId="166" formatCode="_-&quot;$&quot;* #,##0.00_-;\-&quot;$&quot;* #,##0.00_-;_-&quot;$&quot;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1"/>
      <name val="Arial"/>
      <family val="2"/>
    </font>
    <font>
      <i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99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166" fontId="12" fillId="0" borderId="0" applyFont="0" applyFill="0" applyBorder="0" applyAlignment="0" applyProtection="0"/>
  </cellStyleXfs>
  <cellXfs count="164">
    <xf numFmtId="0" fontId="0" fillId="0" borderId="0" xfId="0"/>
    <xf numFmtId="0" fontId="5" fillId="0" borderId="0" xfId="0" applyFont="1"/>
    <xf numFmtId="0" fontId="6" fillId="0" borderId="0" xfId="0" applyFont="1"/>
    <xf numFmtId="0" fontId="2" fillId="0" borderId="0" xfId="0" applyFont="1"/>
    <xf numFmtId="43" fontId="7" fillId="0" borderId="3" xfId="0" applyNumberFormat="1" applyFont="1" applyBorder="1"/>
    <xf numFmtId="0" fontId="2" fillId="2" borderId="2" xfId="0" applyFont="1" applyFill="1" applyBorder="1"/>
    <xf numFmtId="0" fontId="2" fillId="2" borderId="0" xfId="0" applyFont="1" applyFill="1"/>
    <xf numFmtId="0" fontId="4" fillId="3" borderId="0" xfId="0" applyFont="1" applyFill="1"/>
    <xf numFmtId="43" fontId="3" fillId="0" borderId="1" xfId="0" applyNumberFormat="1" applyFont="1" applyBorder="1"/>
    <xf numFmtId="0" fontId="2" fillId="3" borderId="0" xfId="0" applyFont="1" applyFill="1"/>
    <xf numFmtId="43" fontId="2" fillId="3" borderId="0" xfId="1" applyFont="1" applyFill="1"/>
    <xf numFmtId="0" fontId="10" fillId="0" borderId="0" xfId="0" applyFont="1" applyAlignment="1">
      <alignment horizontal="center" vertical="center"/>
    </xf>
    <xf numFmtId="0" fontId="4" fillId="5" borderId="5" xfId="0" applyFont="1" applyFill="1" applyBorder="1" applyAlignment="1">
      <alignment horizontal="center" wrapText="1"/>
    </xf>
    <xf numFmtId="0" fontId="11" fillId="5" borderId="5" xfId="0" applyFont="1" applyFill="1" applyBorder="1" applyAlignment="1">
      <alignment horizontal="center" wrapText="1"/>
    </xf>
    <xf numFmtId="0" fontId="1" fillId="0" borderId="0" xfId="0" applyFont="1"/>
    <xf numFmtId="164" fontId="13" fillId="4" borderId="6" xfId="3" applyNumberFormat="1" applyFont="1" applyFill="1" applyBorder="1" applyAlignment="1">
      <alignment vertical="center"/>
    </xf>
    <xf numFmtId="1" fontId="13" fillId="4" borderId="6" xfId="3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165" fontId="0" fillId="0" borderId="0" xfId="2" applyNumberFormat="1" applyFont="1" applyFill="1" applyBorder="1" applyAlignment="1">
      <alignment horizontal="center" vertical="center"/>
    </xf>
    <xf numFmtId="164" fontId="13" fillId="4" borderId="7" xfId="3" applyNumberFormat="1" applyFont="1" applyFill="1" applyBorder="1" applyAlignment="1">
      <alignment vertical="center"/>
    </xf>
    <xf numFmtId="1" fontId="13" fillId="4" borderId="7" xfId="3" applyNumberFormat="1" applyFont="1" applyFill="1" applyBorder="1" applyAlignment="1">
      <alignment horizontal="center" vertical="center"/>
    </xf>
    <xf numFmtId="0" fontId="13" fillId="0" borderId="0" xfId="0" applyFont="1"/>
    <xf numFmtId="164" fontId="13" fillId="4" borderId="8" xfId="3" applyNumberFormat="1" applyFont="1" applyFill="1" applyBorder="1" applyAlignment="1">
      <alignment vertical="center"/>
    </xf>
    <xf numFmtId="43" fontId="13" fillId="6" borderId="8" xfId="1" applyFont="1" applyFill="1" applyBorder="1" applyAlignment="1">
      <alignment vertical="center"/>
    </xf>
    <xf numFmtId="43" fontId="14" fillId="0" borderId="0" xfId="0" applyNumberFormat="1" applyFont="1"/>
    <xf numFmtId="14" fontId="13" fillId="4" borderId="6" xfId="3" applyNumberFormat="1" applyFont="1" applyFill="1" applyBorder="1" applyAlignment="1">
      <alignment vertical="center"/>
    </xf>
    <xf numFmtId="43" fontId="2" fillId="3" borderId="8" xfId="1" applyFont="1" applyFill="1" applyBorder="1" applyAlignment="1">
      <alignment vertical="center"/>
    </xf>
    <xf numFmtId="1" fontId="13" fillId="6" borderId="6" xfId="3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0" fillId="3" borderId="0" xfId="0" applyFill="1"/>
    <xf numFmtId="0" fontId="16" fillId="3" borderId="0" xfId="0" applyFont="1" applyFill="1"/>
    <xf numFmtId="0" fontId="16" fillId="0" borderId="0" xfId="0" applyFont="1"/>
    <xf numFmtId="0" fontId="9" fillId="3" borderId="0" xfId="0" applyFont="1" applyFill="1"/>
    <xf numFmtId="0" fontId="9" fillId="0" borderId="0" xfId="0" applyFont="1"/>
    <xf numFmtId="0" fontId="2" fillId="3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16" fillId="3" borderId="0" xfId="0" applyFont="1" applyFill="1" applyAlignment="1">
      <alignment vertical="center"/>
    </xf>
    <xf numFmtId="0" fontId="2" fillId="5" borderId="5" xfId="0" applyFont="1" applyFill="1" applyBorder="1" applyAlignment="1">
      <alignment horizontal="left" vertical="center" wrapText="1"/>
    </xf>
    <xf numFmtId="43" fontId="13" fillId="6" borderId="6" xfId="1" applyFont="1" applyFill="1" applyBorder="1" applyAlignment="1">
      <alignment horizontal="center" vertical="center"/>
    </xf>
    <xf numFmtId="0" fontId="3" fillId="0" borderId="0" xfId="0" applyFont="1"/>
    <xf numFmtId="164" fontId="7" fillId="4" borderId="6" xfId="3" applyNumberFormat="1" applyFont="1" applyFill="1" applyBorder="1" applyAlignment="1">
      <alignment vertical="center"/>
    </xf>
    <xf numFmtId="43" fontId="7" fillId="6" borderId="6" xfId="1" applyFont="1" applyFill="1" applyBorder="1" applyAlignment="1">
      <alignment horizontal="center" vertical="center"/>
    </xf>
    <xf numFmtId="164" fontId="19" fillId="0" borderId="0" xfId="3" applyNumberFormat="1" applyFont="1" applyAlignment="1">
      <alignment vertical="center"/>
    </xf>
    <xf numFmtId="164" fontId="7" fillId="0" borderId="1" xfId="3" applyNumberFormat="1" applyFont="1" applyBorder="1" applyAlignment="1">
      <alignment vertical="center"/>
    </xf>
    <xf numFmtId="164" fontId="7" fillId="0" borderId="0" xfId="3" applyNumberFormat="1" applyFont="1" applyAlignment="1">
      <alignment vertical="center"/>
    </xf>
    <xf numFmtId="1" fontId="7" fillId="0" borderId="0" xfId="3" applyNumberFormat="1" applyFont="1" applyAlignment="1">
      <alignment horizontal="center" vertical="center"/>
    </xf>
    <xf numFmtId="164" fontId="13" fillId="0" borderId="17" xfId="3" applyNumberFormat="1" applyFont="1" applyBorder="1" applyAlignment="1">
      <alignment vertical="center"/>
    </xf>
    <xf numFmtId="1" fontId="13" fillId="0" borderId="17" xfId="3" applyNumberFormat="1" applyFont="1" applyBorder="1" applyAlignment="1">
      <alignment horizontal="center" vertical="center"/>
    </xf>
    <xf numFmtId="43" fontId="13" fillId="6" borderId="18" xfId="1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43" fontId="20" fillId="0" borderId="0" xfId="0" applyNumberFormat="1" applyFont="1" applyAlignment="1">
      <alignment vertical="center"/>
    </xf>
    <xf numFmtId="43" fontId="13" fillId="6" borderId="7" xfId="1" applyFont="1" applyFill="1" applyBorder="1" applyAlignment="1">
      <alignment horizontal="center" vertical="center"/>
    </xf>
    <xf numFmtId="43" fontId="3" fillId="0" borderId="0" xfId="0" applyNumberFormat="1" applyFont="1"/>
    <xf numFmtId="43" fontId="18" fillId="0" borderId="0" xfId="0" applyNumberFormat="1" applyFont="1"/>
    <xf numFmtId="43" fontId="13" fillId="6" borderId="21" xfId="1" applyFont="1" applyFill="1" applyBorder="1" applyAlignment="1">
      <alignment horizontal="center" vertical="center"/>
    </xf>
    <xf numFmtId="43" fontId="7" fillId="6" borderId="20" xfId="1" applyFont="1" applyFill="1" applyBorder="1" applyAlignment="1">
      <alignment horizontal="center" vertical="center"/>
    </xf>
    <xf numFmtId="43" fontId="18" fillId="6" borderId="21" xfId="1" applyFont="1" applyFill="1" applyBorder="1" applyAlignment="1">
      <alignment horizontal="center" vertical="center"/>
    </xf>
    <xf numFmtId="0" fontId="8" fillId="3" borderId="0" xfId="0" applyFont="1" applyFill="1"/>
    <xf numFmtId="0" fontId="20" fillId="0" borderId="0" xfId="0" applyFont="1"/>
    <xf numFmtId="43" fontId="13" fillId="6" borderId="22" xfId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/>
    </xf>
    <xf numFmtId="43" fontId="13" fillId="6" borderId="24" xfId="1" applyFont="1" applyFill="1" applyBorder="1" applyAlignment="1">
      <alignment vertical="center"/>
    </xf>
    <xf numFmtId="43" fontId="13" fillId="6" borderId="0" xfId="1" applyFont="1" applyFill="1" applyBorder="1" applyAlignment="1">
      <alignment vertical="center"/>
    </xf>
    <xf numFmtId="43" fontId="13" fillId="6" borderId="4" xfId="1" applyFont="1" applyFill="1" applyBorder="1" applyAlignment="1">
      <alignment vertical="center"/>
    </xf>
    <xf numFmtId="43" fontId="13" fillId="6" borderId="26" xfId="1" applyFont="1" applyFill="1" applyBorder="1" applyAlignment="1">
      <alignment vertical="center"/>
    </xf>
    <xf numFmtId="43" fontId="15" fillId="4" borderId="6" xfId="1" applyFont="1" applyFill="1" applyBorder="1" applyAlignment="1">
      <alignment vertical="center"/>
    </xf>
    <xf numFmtId="43" fontId="15" fillId="4" borderId="7" xfId="1" applyFont="1" applyFill="1" applyBorder="1" applyAlignment="1">
      <alignment vertical="center"/>
    </xf>
    <xf numFmtId="43" fontId="15" fillId="4" borderId="22" xfId="1" applyFont="1" applyFill="1" applyBorder="1" applyAlignment="1">
      <alignment vertical="center"/>
    </xf>
    <xf numFmtId="43" fontId="21" fillId="6" borderId="4" xfId="1" applyFont="1" applyFill="1" applyBorder="1" applyAlignment="1">
      <alignment vertical="center"/>
    </xf>
    <xf numFmtId="164" fontId="21" fillId="4" borderId="6" xfId="3" applyNumberFormat="1" applyFont="1" applyFill="1" applyBorder="1" applyAlignment="1">
      <alignment vertical="center"/>
    </xf>
    <xf numFmtId="164" fontId="21" fillId="4" borderId="22" xfId="3" applyNumberFormat="1" applyFont="1" applyFill="1" applyBorder="1" applyAlignment="1">
      <alignment vertical="center"/>
    </xf>
    <xf numFmtId="164" fontId="13" fillId="4" borderId="22" xfId="3" applyNumberFormat="1" applyFont="1" applyFill="1" applyBorder="1" applyAlignment="1">
      <alignment vertical="center"/>
    </xf>
    <xf numFmtId="164" fontId="13" fillId="4" borderId="27" xfId="3" applyNumberFormat="1" applyFont="1" applyFill="1" applyBorder="1" applyAlignment="1">
      <alignment vertical="center"/>
    </xf>
    <xf numFmtId="43" fontId="13" fillId="6" borderId="3" xfId="1" applyFont="1" applyFill="1" applyBorder="1" applyAlignment="1">
      <alignment vertical="center"/>
    </xf>
    <xf numFmtId="43" fontId="13" fillId="6" borderId="28" xfId="1" applyFont="1" applyFill="1" applyBorder="1" applyAlignment="1">
      <alignment vertical="center"/>
    </xf>
    <xf numFmtId="43" fontId="24" fillId="4" borderId="6" xfId="1" applyFont="1" applyFill="1" applyBorder="1" applyAlignment="1">
      <alignment vertical="center"/>
    </xf>
    <xf numFmtId="164" fontId="25" fillId="4" borderId="6" xfId="3" applyNumberFormat="1" applyFont="1" applyFill="1" applyBorder="1" applyAlignment="1">
      <alignment vertical="center"/>
    </xf>
    <xf numFmtId="43" fontId="13" fillId="0" borderId="0" xfId="1" applyFont="1" applyFill="1" applyBorder="1" applyAlignment="1">
      <alignment vertical="center"/>
    </xf>
    <xf numFmtId="164" fontId="27" fillId="4" borderId="6" xfId="3" applyNumberFormat="1" applyFont="1" applyFill="1" applyBorder="1" applyAlignment="1">
      <alignment vertical="center"/>
    </xf>
    <xf numFmtId="164" fontId="27" fillId="4" borderId="25" xfId="3" applyNumberFormat="1" applyFont="1" applyFill="1" applyBorder="1" applyAlignment="1">
      <alignment vertical="center"/>
    </xf>
    <xf numFmtId="43" fontId="7" fillId="6" borderId="29" xfId="1" applyFont="1" applyFill="1" applyBorder="1" applyAlignment="1">
      <alignment vertical="center"/>
    </xf>
    <xf numFmtId="43" fontId="21" fillId="6" borderId="29" xfId="1" applyFont="1" applyFill="1" applyBorder="1" applyAlignment="1">
      <alignment vertical="center"/>
    </xf>
    <xf numFmtId="43" fontId="22" fillId="4" borderId="30" xfId="1" applyFont="1" applyFill="1" applyBorder="1" applyAlignment="1">
      <alignment vertical="center"/>
    </xf>
    <xf numFmtId="164" fontId="13" fillId="4" borderId="31" xfId="3" applyNumberFormat="1" applyFont="1" applyFill="1" applyBorder="1" applyAlignment="1">
      <alignment vertical="center"/>
    </xf>
    <xf numFmtId="43" fontId="24" fillId="4" borderId="22" xfId="1" applyFont="1" applyFill="1" applyBorder="1" applyAlignment="1">
      <alignment vertical="center"/>
    </xf>
    <xf numFmtId="43" fontId="24" fillId="4" borderId="30" xfId="1" applyFont="1" applyFill="1" applyBorder="1" applyAlignment="1">
      <alignment vertical="center"/>
    </xf>
    <xf numFmtId="43" fontId="15" fillId="4" borderId="31" xfId="1" applyFont="1" applyFill="1" applyBorder="1" applyAlignment="1">
      <alignment vertical="center"/>
    </xf>
    <xf numFmtId="0" fontId="3" fillId="8" borderId="0" xfId="0" applyFont="1" applyFill="1"/>
    <xf numFmtId="164" fontId="13" fillId="0" borderId="0" xfId="3" applyNumberFormat="1" applyFont="1" applyAlignment="1">
      <alignment vertical="center"/>
    </xf>
    <xf numFmtId="0" fontId="7" fillId="3" borderId="0" xfId="3" applyFont="1" applyFill="1" applyAlignment="1">
      <alignment horizontal="left" vertical="top"/>
    </xf>
    <xf numFmtId="0" fontId="2" fillId="3" borderId="0" xfId="3" applyFont="1" applyFill="1" applyAlignment="1">
      <alignment vertical="top"/>
    </xf>
    <xf numFmtId="0" fontId="7" fillId="3" borderId="0" xfId="3" applyFont="1" applyFill="1" applyAlignment="1">
      <alignment vertical="top"/>
    </xf>
    <xf numFmtId="43" fontId="7" fillId="6" borderId="32" xfId="1" applyFont="1" applyFill="1" applyBorder="1" applyAlignment="1">
      <alignment vertical="center"/>
    </xf>
    <xf numFmtId="164" fontId="26" fillId="4" borderId="6" xfId="3" applyNumberFormat="1" applyFont="1" applyFill="1" applyBorder="1" applyAlignment="1">
      <alignment vertical="center"/>
    </xf>
    <xf numFmtId="0" fontId="13" fillId="4" borderId="6" xfId="3" applyFont="1" applyFill="1" applyBorder="1" applyAlignment="1">
      <alignment vertical="center"/>
    </xf>
    <xf numFmtId="16" fontId="13" fillId="4" borderId="6" xfId="3" applyNumberFormat="1" applyFont="1" applyFill="1" applyBorder="1" applyAlignment="1">
      <alignment vertical="center"/>
    </xf>
    <xf numFmtId="43" fontId="17" fillId="0" borderId="1" xfId="0" applyNumberFormat="1" applyFont="1" applyBorder="1" applyAlignment="1">
      <alignment vertical="center"/>
    </xf>
    <xf numFmtId="0" fontId="2" fillId="3" borderId="0" xfId="0" applyFont="1" applyFill="1" applyAlignment="1">
      <alignment horizontal="center"/>
    </xf>
    <xf numFmtId="14" fontId="13" fillId="6" borderId="8" xfId="1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7" fillId="4" borderId="6" xfId="3" applyFont="1" applyFill="1" applyBorder="1" applyAlignment="1">
      <alignment vertical="center"/>
    </xf>
    <xf numFmtId="43" fontId="14" fillId="6" borderId="6" xfId="1" applyFont="1" applyFill="1" applyBorder="1" applyAlignment="1">
      <alignment horizontal="center" vertical="center"/>
    </xf>
    <xf numFmtId="14" fontId="0" fillId="0" borderId="0" xfId="0" applyNumberFormat="1"/>
    <xf numFmtId="43" fontId="13" fillId="6" borderId="19" xfId="1" applyFont="1" applyFill="1" applyBorder="1" applyAlignment="1">
      <alignment vertical="center"/>
    </xf>
    <xf numFmtId="164" fontId="13" fillId="4" borderId="21" xfId="3" applyNumberFormat="1" applyFont="1" applyFill="1" applyBorder="1" applyAlignment="1">
      <alignment vertical="center"/>
    </xf>
    <xf numFmtId="14" fontId="13" fillId="0" borderId="0" xfId="3" applyNumberFormat="1" applyFont="1" applyAlignment="1">
      <alignment vertical="center"/>
    </xf>
    <xf numFmtId="43" fontId="7" fillId="0" borderId="1" xfId="1" applyFont="1" applyBorder="1" applyAlignment="1">
      <alignment vertical="center"/>
    </xf>
    <xf numFmtId="43" fontId="7" fillId="0" borderId="1" xfId="1" applyFont="1" applyBorder="1" applyAlignment="1">
      <alignment horizontal="center" vertical="center"/>
    </xf>
    <xf numFmtId="43" fontId="13" fillId="4" borderId="6" xfId="1" applyFont="1" applyFill="1" applyBorder="1" applyAlignment="1">
      <alignment vertical="center"/>
    </xf>
    <xf numFmtId="43" fontId="13" fillId="4" borderId="7" xfId="1" applyFont="1" applyFill="1" applyBorder="1" applyAlignment="1">
      <alignment vertical="center"/>
    </xf>
    <xf numFmtId="0" fontId="13" fillId="4" borderId="6" xfId="1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" fontId="28" fillId="0" borderId="0" xfId="0" applyNumberFormat="1" applyFont="1" applyAlignment="1">
      <alignment horizontal="left"/>
    </xf>
    <xf numFmtId="43" fontId="28" fillId="0" borderId="0" xfId="0" applyNumberFormat="1" applyFont="1" applyAlignment="1">
      <alignment horizontal="left"/>
    </xf>
    <xf numFmtId="43" fontId="0" fillId="0" borderId="0" xfId="0" applyNumberFormat="1"/>
    <xf numFmtId="43" fontId="3" fillId="0" borderId="0" xfId="1" applyFont="1"/>
    <xf numFmtId="43" fontId="14" fillId="0" borderId="39" xfId="1" applyFont="1" applyBorder="1"/>
    <xf numFmtId="0" fontId="14" fillId="0" borderId="0" xfId="0" applyFont="1"/>
    <xf numFmtId="0" fontId="14" fillId="4" borderId="6" xfId="3" applyFont="1" applyFill="1" applyBorder="1" applyAlignment="1">
      <alignment vertical="center"/>
    </xf>
    <xf numFmtId="0" fontId="14" fillId="4" borderId="6" xfId="3" applyFont="1" applyFill="1" applyBorder="1" applyAlignment="1">
      <alignment horizontal="left" vertical="center"/>
    </xf>
    <xf numFmtId="43" fontId="22" fillId="4" borderId="6" xfId="1" applyFont="1" applyFill="1" applyBorder="1" applyAlignment="1">
      <alignment vertical="center"/>
    </xf>
    <xf numFmtId="43" fontId="15" fillId="4" borderId="21" xfId="1" applyFont="1" applyFill="1" applyBorder="1" applyAlignment="1">
      <alignment vertical="center"/>
    </xf>
    <xf numFmtId="164" fontId="27" fillId="4" borderId="7" xfId="3" applyNumberFormat="1" applyFont="1" applyFill="1" applyBorder="1" applyAlignment="1">
      <alignment vertical="center"/>
    </xf>
    <xf numFmtId="164" fontId="27" fillId="4" borderId="22" xfId="3" applyNumberFormat="1" applyFont="1" applyFill="1" applyBorder="1" applyAlignment="1">
      <alignment vertical="center"/>
    </xf>
    <xf numFmtId="43" fontId="15" fillId="4" borderId="27" xfId="1" applyFont="1" applyFill="1" applyBorder="1" applyAlignment="1">
      <alignment vertical="center"/>
    </xf>
    <xf numFmtId="164" fontId="27" fillId="4" borderId="27" xfId="3" applyNumberFormat="1" applyFont="1" applyFill="1" applyBorder="1" applyAlignment="1">
      <alignment vertical="center"/>
    </xf>
    <xf numFmtId="43" fontId="7" fillId="6" borderId="0" xfId="1" applyFont="1" applyFill="1" applyBorder="1" applyAlignment="1">
      <alignment vertical="center"/>
    </xf>
    <xf numFmtId="0" fontId="28" fillId="0" borderId="0" xfId="0" applyFont="1"/>
    <xf numFmtId="43" fontId="28" fillId="0" borderId="0" xfId="0" applyNumberFormat="1" applyFont="1"/>
    <xf numFmtId="164" fontId="7" fillId="4" borderId="27" xfId="3" applyNumberFormat="1" applyFont="1" applyFill="1" applyBorder="1" applyAlignment="1">
      <alignment vertical="center"/>
    </xf>
    <xf numFmtId="43" fontId="23" fillId="7" borderId="23" xfId="1" applyFont="1" applyFill="1" applyBorder="1" applyAlignment="1">
      <alignment horizontal="center" vertical="center"/>
    </xf>
    <xf numFmtId="43" fontId="18" fillId="7" borderId="35" xfId="1" applyFont="1" applyFill="1" applyBorder="1" applyAlignment="1">
      <alignment horizontal="center" vertical="center"/>
    </xf>
    <xf numFmtId="43" fontId="18" fillId="7" borderId="36" xfId="1" applyFont="1" applyFill="1" applyBorder="1" applyAlignment="1">
      <alignment horizontal="center" vertical="center"/>
    </xf>
    <xf numFmtId="43" fontId="18" fillId="7" borderId="37" xfId="1" applyFont="1" applyFill="1" applyBorder="1" applyAlignment="1">
      <alignment horizontal="center" vertical="center"/>
    </xf>
    <xf numFmtId="43" fontId="18" fillId="7" borderId="38" xfId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2" fillId="3" borderId="0" xfId="3" applyFont="1" applyFill="1" applyAlignment="1">
      <alignment horizontal="center" vertical="top"/>
    </xf>
    <xf numFmtId="0" fontId="2" fillId="3" borderId="0" xfId="0" applyFont="1" applyFill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/>
    </xf>
    <xf numFmtId="0" fontId="16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164" fontId="13" fillId="4" borderId="19" xfId="3" applyNumberFormat="1" applyFont="1" applyFill="1" applyBorder="1" applyAlignment="1">
      <alignment horizontal="left" vertical="center"/>
    </xf>
    <xf numFmtId="164" fontId="13" fillId="4" borderId="0" xfId="3" applyNumberFormat="1" applyFont="1" applyFill="1" applyAlignment="1">
      <alignment horizontal="left"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  <xf numFmtId="14" fontId="13" fillId="4" borderId="8" xfId="3" applyNumberFormat="1" applyFont="1" applyFill="1" applyBorder="1" applyAlignment="1">
      <alignment horizontal="left" vertical="center"/>
    </xf>
    <xf numFmtId="14" fontId="13" fillId="4" borderId="33" xfId="3" applyNumberFormat="1" applyFont="1" applyFill="1" applyBorder="1" applyAlignment="1">
      <alignment horizontal="left" vertical="center"/>
    </xf>
    <xf numFmtId="14" fontId="13" fillId="4" borderId="34" xfId="3" applyNumberFormat="1" applyFont="1" applyFill="1" applyBorder="1" applyAlignment="1">
      <alignment horizontal="left" vertical="center"/>
    </xf>
  </cellXfs>
  <cellStyles count="5">
    <cellStyle name="Comma" xfId="1" builtinId="3"/>
    <cellStyle name="Currency" xfId="2" builtinId="4"/>
    <cellStyle name="Currency 2" xfId="4" xr:uid="{46B37B7B-9D57-40BB-8BCD-13EA4C918DDB}"/>
    <cellStyle name="Normal" xfId="0" builtinId="0"/>
    <cellStyle name="Normal 4" xfId="3" xr:uid="{7FD8A690-9A54-4474-8478-BAF2EEB12776}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1009C-2415-4944-AFDE-76DA52333D5E}">
  <dimension ref="A1:A2"/>
  <sheetViews>
    <sheetView workbookViewId="0">
      <selection activeCell="A3" sqref="A3"/>
    </sheetView>
  </sheetViews>
  <sheetFormatPr defaultRowHeight="15" x14ac:dyDescent="0.25"/>
  <sheetData>
    <row r="1" spans="1:1" ht="15.75" x14ac:dyDescent="0.25">
      <c r="A1" s="2" t="s">
        <v>825</v>
      </c>
    </row>
    <row r="2" spans="1:1" x14ac:dyDescent="0.25">
      <c r="A2" s="1" t="s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EB640-E965-475C-B9AA-5C8AE393D277}">
  <dimension ref="A1:O58"/>
  <sheetViews>
    <sheetView workbookViewId="0">
      <selection activeCell="G17" sqref="G17"/>
    </sheetView>
  </sheetViews>
  <sheetFormatPr defaultRowHeight="15" x14ac:dyDescent="0.25"/>
  <cols>
    <col min="1" max="1" width="50.28515625" style="14" customWidth="1"/>
    <col min="2" max="2" width="17.85546875" style="14" customWidth="1"/>
    <col min="3" max="3" width="16" style="14" customWidth="1"/>
    <col min="4" max="4" width="9.5703125" style="14" bestFit="1" customWidth="1"/>
    <col min="5" max="5" width="13.7109375" style="14" customWidth="1"/>
    <col min="6" max="6" width="9.140625" style="14"/>
    <col min="7" max="7" width="13" style="14" customWidth="1"/>
    <col min="8" max="8" width="12.140625" style="14" customWidth="1"/>
    <col min="9" max="9" width="11.5703125" style="14" customWidth="1"/>
    <col min="10" max="10" width="12.85546875" style="14" customWidth="1"/>
    <col min="11" max="11" width="11.5703125" style="14" customWidth="1"/>
    <col min="12" max="13" width="10.85546875" style="14" customWidth="1"/>
    <col min="14" max="14" width="11.140625" style="14" customWidth="1"/>
    <col min="15" max="15" width="14.140625" customWidth="1"/>
  </cols>
  <sheetData>
    <row r="1" spans="1:15" ht="21" x14ac:dyDescent="0.35">
      <c r="A1" s="141" t="s">
        <v>613</v>
      </c>
      <c r="B1" s="141"/>
      <c r="C1" s="141"/>
      <c r="D1" s="141"/>
      <c r="E1" s="141"/>
      <c r="F1"/>
      <c r="G1"/>
      <c r="H1"/>
      <c r="I1"/>
      <c r="J1"/>
      <c r="K1"/>
      <c r="L1"/>
      <c r="M1"/>
      <c r="N1"/>
    </row>
    <row r="2" spans="1:15" x14ac:dyDescent="0.25">
      <c r="A2" s="140" t="str">
        <f>Info!A1&amp;" "&amp;Info!A2</f>
        <v>XYZ Final accounts for the period 1/10/2023 to 30/9/2024</v>
      </c>
      <c r="B2" s="140"/>
      <c r="C2" s="140"/>
      <c r="D2" s="140"/>
      <c r="E2" s="140"/>
      <c r="F2"/>
      <c r="G2"/>
      <c r="H2"/>
      <c r="I2"/>
      <c r="J2"/>
      <c r="K2"/>
      <c r="L2"/>
      <c r="M2"/>
      <c r="N2"/>
    </row>
    <row r="3" spans="1:15" ht="20.25" x14ac:dyDescent="0.25">
      <c r="A3" s="11"/>
      <c r="B3" s="11"/>
      <c r="C3"/>
      <c r="D3"/>
      <c r="E3"/>
      <c r="F3"/>
      <c r="G3"/>
      <c r="H3"/>
      <c r="I3"/>
      <c r="J3"/>
      <c r="K3"/>
      <c r="L3"/>
      <c r="M3"/>
      <c r="N3"/>
    </row>
    <row r="4" spans="1:15" x14ac:dyDescent="0.25">
      <c r="A4" s="17"/>
      <c r="B4" s="17"/>
      <c r="C4" s="18"/>
      <c r="D4"/>
      <c r="E4"/>
      <c r="F4"/>
      <c r="G4"/>
      <c r="H4"/>
      <c r="I4"/>
      <c r="J4"/>
      <c r="K4"/>
      <c r="L4"/>
      <c r="M4"/>
      <c r="N4"/>
    </row>
    <row r="5" spans="1:15" ht="15" customHeight="1" x14ac:dyDescent="0.25">
      <c r="A5" s="147" t="s">
        <v>772</v>
      </c>
      <c r="B5" s="34"/>
      <c r="C5" s="142" t="s">
        <v>605</v>
      </c>
      <c r="D5" s="144" t="s">
        <v>606</v>
      </c>
      <c r="E5" s="144" t="s">
        <v>608</v>
      </c>
      <c r="F5" s="144" t="s">
        <v>609</v>
      </c>
      <c r="G5" s="61"/>
      <c r="H5" s="146" t="s">
        <v>607</v>
      </c>
      <c r="I5" s="146"/>
      <c r="J5" s="146"/>
      <c r="K5" s="146"/>
      <c r="L5" s="146"/>
      <c r="M5" s="146"/>
      <c r="N5" s="146"/>
      <c r="O5" s="138" t="s">
        <v>611</v>
      </c>
    </row>
    <row r="6" spans="1:15" x14ac:dyDescent="0.25">
      <c r="A6" s="148"/>
      <c r="B6" s="112" t="s">
        <v>1</v>
      </c>
      <c r="C6" s="143"/>
      <c r="D6" s="145"/>
      <c r="E6" s="145"/>
      <c r="F6" s="145"/>
      <c r="G6" s="12" t="s">
        <v>776</v>
      </c>
      <c r="H6" s="13" t="s">
        <v>777</v>
      </c>
      <c r="I6" s="12" t="s">
        <v>778</v>
      </c>
      <c r="J6" s="13" t="s">
        <v>779</v>
      </c>
      <c r="K6" s="12" t="s">
        <v>780</v>
      </c>
      <c r="L6" s="13" t="s">
        <v>781</v>
      </c>
      <c r="M6" s="12" t="s">
        <v>782</v>
      </c>
      <c r="N6" s="13" t="s">
        <v>783</v>
      </c>
      <c r="O6" s="139"/>
    </row>
    <row r="7" spans="1:15" x14ac:dyDescent="0.25">
      <c r="A7" s="15" t="s">
        <v>774</v>
      </c>
      <c r="B7" s="25">
        <v>45214</v>
      </c>
      <c r="C7" s="109">
        <v>2333.3333333333335</v>
      </c>
      <c r="D7" s="111">
        <v>2023</v>
      </c>
      <c r="E7" s="111">
        <v>25</v>
      </c>
      <c r="F7" s="109">
        <v>0</v>
      </c>
      <c r="G7" s="38">
        <f>C7/100*E7</f>
        <v>583.33333333333337</v>
      </c>
      <c r="H7" s="38"/>
      <c r="I7" s="38"/>
      <c r="J7" s="38"/>
      <c r="K7" s="38"/>
      <c r="L7" s="38"/>
      <c r="M7" s="38"/>
      <c r="N7" s="38"/>
      <c r="O7" s="38">
        <f t="shared" ref="O7:O16" si="0">SUM(G7:N7)</f>
        <v>583.33333333333337</v>
      </c>
    </row>
    <row r="8" spans="1:15" x14ac:dyDescent="0.25">
      <c r="A8" s="15" t="s">
        <v>775</v>
      </c>
      <c r="B8" s="25">
        <v>45216</v>
      </c>
      <c r="C8" s="109">
        <v>1000</v>
      </c>
      <c r="D8" s="111">
        <v>2023</v>
      </c>
      <c r="E8" s="111">
        <v>25</v>
      </c>
      <c r="F8" s="109">
        <v>0</v>
      </c>
      <c r="G8" s="38">
        <f>C8/100*E8</f>
        <v>250</v>
      </c>
      <c r="H8" s="38"/>
      <c r="I8" s="38"/>
      <c r="J8" s="38"/>
      <c r="K8" s="38"/>
      <c r="L8" s="38"/>
      <c r="M8" s="38"/>
      <c r="N8" s="38"/>
      <c r="O8" s="38">
        <f t="shared" si="0"/>
        <v>250</v>
      </c>
    </row>
    <row r="9" spans="1:15" x14ac:dyDescent="0.25">
      <c r="A9" s="15"/>
      <c r="B9" s="25"/>
      <c r="C9" s="109"/>
      <c r="D9" s="111"/>
      <c r="E9" s="111"/>
      <c r="F9" s="109"/>
      <c r="G9" s="38"/>
      <c r="H9" s="38"/>
      <c r="I9" s="38"/>
      <c r="J9" s="38"/>
      <c r="K9" s="38"/>
      <c r="L9" s="38"/>
      <c r="M9" s="38"/>
      <c r="N9" s="38"/>
      <c r="O9" s="38">
        <f t="shared" si="0"/>
        <v>0</v>
      </c>
    </row>
    <row r="10" spans="1:15" x14ac:dyDescent="0.25">
      <c r="A10" s="15"/>
      <c r="B10" s="25"/>
      <c r="C10" s="109"/>
      <c r="D10" s="111"/>
      <c r="E10" s="111"/>
      <c r="F10" s="109"/>
      <c r="G10" s="38"/>
      <c r="H10" s="38"/>
      <c r="I10" s="38"/>
      <c r="J10" s="38"/>
      <c r="K10" s="38"/>
      <c r="L10" s="38"/>
      <c r="M10" s="38"/>
      <c r="N10" s="38"/>
      <c r="O10" s="38">
        <f t="shared" si="0"/>
        <v>0</v>
      </c>
    </row>
    <row r="11" spans="1:15" x14ac:dyDescent="0.25">
      <c r="A11" s="15"/>
      <c r="B11" s="25"/>
      <c r="C11" s="109"/>
      <c r="D11" s="111"/>
      <c r="E11" s="111"/>
      <c r="F11" s="109"/>
      <c r="G11" s="38"/>
      <c r="H11" s="38"/>
      <c r="I11" s="38"/>
      <c r="J11" s="38"/>
      <c r="K11" s="38"/>
      <c r="L11" s="38"/>
      <c r="M11" s="38"/>
      <c r="N11" s="38"/>
      <c r="O11" s="38">
        <f t="shared" si="0"/>
        <v>0</v>
      </c>
    </row>
    <row r="12" spans="1:15" x14ac:dyDescent="0.25">
      <c r="A12" s="15"/>
      <c r="B12" s="25"/>
      <c r="C12" s="109"/>
      <c r="D12" s="111"/>
      <c r="E12" s="111"/>
      <c r="F12" s="109"/>
      <c r="G12" s="38"/>
      <c r="H12" s="38"/>
      <c r="I12" s="38"/>
      <c r="J12" s="38"/>
      <c r="K12" s="38"/>
      <c r="L12" s="38"/>
      <c r="M12" s="38"/>
      <c r="N12" s="38"/>
      <c r="O12" s="38">
        <f t="shared" si="0"/>
        <v>0</v>
      </c>
    </row>
    <row r="13" spans="1:15" x14ac:dyDescent="0.25">
      <c r="A13" s="15"/>
      <c r="B13" s="25"/>
      <c r="C13" s="109"/>
      <c r="D13" s="111"/>
      <c r="E13" s="111"/>
      <c r="F13" s="109"/>
      <c r="G13" s="38"/>
      <c r="H13" s="38"/>
      <c r="I13" s="38"/>
      <c r="J13" s="38"/>
      <c r="K13" s="38"/>
      <c r="L13" s="38"/>
      <c r="M13" s="38"/>
      <c r="N13" s="38"/>
      <c r="O13" s="38">
        <f t="shared" si="0"/>
        <v>0</v>
      </c>
    </row>
    <row r="14" spans="1:15" x14ac:dyDescent="0.25">
      <c r="A14" s="15"/>
      <c r="B14" s="25"/>
      <c r="C14" s="109"/>
      <c r="D14" s="111"/>
      <c r="E14" s="111"/>
      <c r="F14" s="109"/>
      <c r="G14" s="38"/>
      <c r="H14" s="38"/>
      <c r="I14" s="38"/>
      <c r="J14" s="38"/>
      <c r="K14" s="38"/>
      <c r="L14" s="38"/>
      <c r="M14" s="38"/>
      <c r="N14" s="38"/>
      <c r="O14" s="38">
        <f t="shared" si="0"/>
        <v>0</v>
      </c>
    </row>
    <row r="15" spans="1:15" x14ac:dyDescent="0.25">
      <c r="A15" s="15"/>
      <c r="B15" s="25"/>
      <c r="C15" s="109"/>
      <c r="D15" s="111"/>
      <c r="E15" s="111"/>
      <c r="F15" s="109"/>
      <c r="G15" s="38"/>
      <c r="H15" s="38"/>
      <c r="I15" s="38"/>
      <c r="J15" s="38"/>
      <c r="K15" s="38"/>
      <c r="L15" s="38"/>
      <c r="M15" s="38"/>
      <c r="N15" s="38"/>
      <c r="O15" s="38">
        <f t="shared" si="0"/>
        <v>0</v>
      </c>
    </row>
    <row r="16" spans="1:15" ht="14.25" customHeight="1" x14ac:dyDescent="0.25">
      <c r="A16" s="15"/>
      <c r="B16" s="25"/>
      <c r="C16" s="109"/>
      <c r="D16" s="111"/>
      <c r="E16" s="111"/>
      <c r="F16" s="110"/>
      <c r="G16" s="38"/>
      <c r="H16" s="38"/>
      <c r="I16" s="38"/>
      <c r="J16" s="38"/>
      <c r="K16" s="38"/>
      <c r="L16" s="38"/>
      <c r="M16" s="38"/>
      <c r="N16" s="38"/>
      <c r="O16" s="38">
        <f t="shared" si="0"/>
        <v>0</v>
      </c>
    </row>
    <row r="17" spans="1:15" s="21" customFormat="1" ht="22.5" customHeight="1" thickBot="1" x14ac:dyDescent="0.3">
      <c r="A17" s="43" t="s">
        <v>610</v>
      </c>
      <c r="B17" s="43"/>
      <c r="C17" s="107">
        <f>SUM(C7:C16)</f>
        <v>3333.3333333333335</v>
      </c>
      <c r="D17" s="108"/>
      <c r="E17" s="108"/>
      <c r="F17" s="107"/>
      <c r="G17" s="107">
        <f t="shared" ref="G17:O17" si="1">SUM(G7:G16)</f>
        <v>833.33333333333337</v>
      </c>
      <c r="H17" s="107">
        <f t="shared" si="1"/>
        <v>0</v>
      </c>
      <c r="I17" s="107">
        <f t="shared" si="1"/>
        <v>0</v>
      </c>
      <c r="J17" s="107">
        <f t="shared" si="1"/>
        <v>0</v>
      </c>
      <c r="K17" s="107">
        <f t="shared" si="1"/>
        <v>0</v>
      </c>
      <c r="L17" s="107">
        <f t="shared" si="1"/>
        <v>0</v>
      </c>
      <c r="M17" s="107">
        <f t="shared" si="1"/>
        <v>0</v>
      </c>
      <c r="N17" s="107">
        <f t="shared" si="1"/>
        <v>0</v>
      </c>
      <c r="O17" s="107">
        <f t="shared" si="1"/>
        <v>833.33333333333337</v>
      </c>
    </row>
    <row r="18" spans="1:15" s="21" customFormat="1" ht="22.5" customHeight="1" thickTop="1" x14ac:dyDescent="0.25">
      <c r="A18" s="44"/>
      <c r="B18" s="44"/>
      <c r="C18" s="44"/>
      <c r="D18" s="45"/>
      <c r="E18" s="45"/>
      <c r="F18" s="44"/>
      <c r="G18" s="44"/>
      <c r="H18" s="44"/>
      <c r="I18" s="44"/>
      <c r="J18" s="44"/>
      <c r="K18" s="44"/>
      <c r="L18" s="44"/>
      <c r="M18" s="44"/>
      <c r="N18" s="44"/>
      <c r="O18" s="44"/>
    </row>
    <row r="19" spans="1:15" x14ac:dyDescent="0.25">
      <c r="A19" s="147" t="s">
        <v>773</v>
      </c>
      <c r="B19" s="34"/>
      <c r="C19" s="142" t="s">
        <v>605</v>
      </c>
      <c r="D19" s="144" t="s">
        <v>606</v>
      </c>
      <c r="E19" s="144" t="s">
        <v>608</v>
      </c>
      <c r="F19" s="144" t="s">
        <v>609</v>
      </c>
      <c r="G19" s="61"/>
      <c r="H19" s="146" t="s">
        <v>607</v>
      </c>
      <c r="I19" s="146"/>
      <c r="J19" s="146"/>
      <c r="K19" s="146"/>
      <c r="L19" s="146"/>
      <c r="M19" s="146"/>
      <c r="N19" s="146"/>
      <c r="O19" s="138" t="s">
        <v>611</v>
      </c>
    </row>
    <row r="20" spans="1:15" x14ac:dyDescent="0.25">
      <c r="A20" s="148"/>
      <c r="B20" s="112" t="s">
        <v>1</v>
      </c>
      <c r="C20" s="143"/>
      <c r="D20" s="145"/>
      <c r="E20" s="145"/>
      <c r="F20" s="145"/>
      <c r="G20" s="12" t="s">
        <v>776</v>
      </c>
      <c r="H20" s="13" t="s">
        <v>777</v>
      </c>
      <c r="I20" s="12" t="s">
        <v>778</v>
      </c>
      <c r="J20" s="13" t="s">
        <v>779</v>
      </c>
      <c r="K20" s="12" t="s">
        <v>780</v>
      </c>
      <c r="L20" s="13" t="s">
        <v>781</v>
      </c>
      <c r="M20" s="12" t="s">
        <v>782</v>
      </c>
      <c r="N20" s="13" t="s">
        <v>783</v>
      </c>
      <c r="O20" s="139"/>
    </row>
    <row r="21" spans="1:15" x14ac:dyDescent="0.25">
      <c r="A21" s="15"/>
      <c r="B21" s="15"/>
      <c r="C21" s="15"/>
      <c r="D21" s="16"/>
      <c r="E21" s="16"/>
      <c r="F21" s="15"/>
      <c r="G21" s="27"/>
      <c r="H21" s="27"/>
      <c r="I21" s="27"/>
      <c r="J21" s="27"/>
      <c r="K21" s="27"/>
      <c r="L21" s="27"/>
      <c r="M21" s="27"/>
      <c r="N21" s="27"/>
      <c r="O21" s="27"/>
    </row>
    <row r="22" spans="1:15" x14ac:dyDescent="0.25">
      <c r="A22" s="15"/>
      <c r="B22" s="15"/>
      <c r="C22" s="15"/>
      <c r="D22" s="16"/>
      <c r="E22" s="16"/>
      <c r="F22" s="15"/>
      <c r="G22" s="27"/>
      <c r="H22" s="27"/>
      <c r="I22" s="27"/>
      <c r="J22" s="27"/>
      <c r="K22" s="27"/>
      <c r="L22" s="27"/>
      <c r="M22" s="27"/>
      <c r="N22" s="27"/>
      <c r="O22" s="27"/>
    </row>
    <row r="23" spans="1:15" x14ac:dyDescent="0.25">
      <c r="A23" s="15"/>
      <c r="B23" s="15"/>
      <c r="C23" s="15"/>
      <c r="D23" s="16"/>
      <c r="E23" s="16"/>
      <c r="F23" s="15"/>
      <c r="G23" s="27"/>
      <c r="H23" s="27"/>
      <c r="I23" s="27"/>
      <c r="J23" s="27"/>
      <c r="K23" s="27"/>
      <c r="L23" s="27"/>
      <c r="M23" s="27"/>
      <c r="N23" s="27"/>
      <c r="O23" s="27"/>
    </row>
    <row r="24" spans="1:15" x14ac:dyDescent="0.25">
      <c r="A24" s="15"/>
      <c r="B24" s="15"/>
      <c r="C24" s="15"/>
      <c r="D24" s="16"/>
      <c r="E24" s="16"/>
      <c r="F24" s="15"/>
      <c r="G24" s="27"/>
      <c r="H24" s="27"/>
      <c r="I24" s="27"/>
      <c r="J24" s="27"/>
      <c r="K24" s="27"/>
      <c r="L24" s="27"/>
      <c r="M24" s="27"/>
      <c r="N24" s="27"/>
      <c r="O24" s="27"/>
    </row>
    <row r="25" spans="1:15" x14ac:dyDescent="0.25">
      <c r="A25" s="15"/>
      <c r="B25" s="15"/>
      <c r="C25" s="15"/>
      <c r="D25" s="16"/>
      <c r="E25" s="16"/>
      <c r="F25" s="15"/>
      <c r="G25" s="27"/>
      <c r="H25" s="27"/>
      <c r="I25" s="27"/>
      <c r="J25" s="27"/>
      <c r="K25" s="27"/>
      <c r="L25" s="27"/>
      <c r="M25" s="27"/>
      <c r="N25" s="27"/>
      <c r="O25" s="27"/>
    </row>
    <row r="26" spans="1:15" x14ac:dyDescent="0.25">
      <c r="A26" s="15"/>
      <c r="B26" s="15"/>
      <c r="C26" s="15"/>
      <c r="D26" s="16"/>
      <c r="E26" s="16"/>
      <c r="F26" s="15"/>
      <c r="G26" s="27"/>
      <c r="H26" s="27"/>
      <c r="I26" s="27"/>
      <c r="J26" s="27"/>
      <c r="K26" s="27"/>
      <c r="L26" s="27"/>
      <c r="M26" s="27"/>
      <c r="N26" s="27"/>
      <c r="O26" s="27"/>
    </row>
    <row r="27" spans="1:15" x14ac:dyDescent="0.25">
      <c r="A27" s="15"/>
      <c r="B27" s="15"/>
      <c r="C27" s="15"/>
      <c r="D27" s="16"/>
      <c r="E27" s="16"/>
      <c r="F27" s="15"/>
      <c r="G27" s="27"/>
      <c r="H27" s="27"/>
      <c r="I27" s="27"/>
      <c r="J27" s="27"/>
      <c r="K27" s="27"/>
      <c r="L27" s="27"/>
      <c r="M27" s="27"/>
      <c r="N27" s="27"/>
      <c r="O27" s="27"/>
    </row>
    <row r="28" spans="1:15" x14ac:dyDescent="0.25">
      <c r="A28" s="15"/>
      <c r="B28" s="15"/>
      <c r="C28" s="15"/>
      <c r="D28" s="16"/>
      <c r="E28" s="16"/>
      <c r="F28" s="15"/>
      <c r="G28" s="27"/>
      <c r="H28" s="27"/>
      <c r="I28" s="27"/>
      <c r="J28" s="27"/>
      <c r="K28" s="27"/>
      <c r="L28" s="27"/>
      <c r="M28" s="27"/>
      <c r="N28" s="27"/>
      <c r="O28" s="27"/>
    </row>
    <row r="29" spans="1:15" x14ac:dyDescent="0.25">
      <c r="A29" s="15"/>
      <c r="B29" s="15"/>
      <c r="C29" s="15"/>
      <c r="D29" s="16"/>
      <c r="E29" s="16"/>
      <c r="F29" s="15"/>
      <c r="G29" s="27"/>
      <c r="H29" s="27"/>
      <c r="I29" s="27"/>
      <c r="J29" s="27"/>
      <c r="K29" s="27"/>
      <c r="L29" s="27"/>
      <c r="M29" s="27"/>
      <c r="N29" s="27"/>
      <c r="O29" s="27"/>
    </row>
    <row r="30" spans="1:15" x14ac:dyDescent="0.25">
      <c r="A30" s="19"/>
      <c r="B30" s="19"/>
      <c r="C30" s="19"/>
      <c r="D30" s="20"/>
      <c r="E30" s="20"/>
      <c r="F30" s="19"/>
      <c r="G30" s="27"/>
      <c r="H30" s="27"/>
      <c r="I30" s="27"/>
      <c r="J30" s="27"/>
      <c r="K30" s="27"/>
      <c r="L30" s="27"/>
      <c r="M30" s="27"/>
      <c r="N30" s="27"/>
      <c r="O30" s="27"/>
    </row>
    <row r="31" spans="1:15" ht="24" customHeight="1" thickBot="1" x14ac:dyDescent="0.3">
      <c r="A31" s="43" t="s">
        <v>610</v>
      </c>
      <c r="B31" s="43"/>
      <c r="C31" s="107">
        <f>SUM(C21:C30)</f>
        <v>0</v>
      </c>
      <c r="D31" s="108"/>
      <c r="E31" s="108"/>
      <c r="F31" s="107"/>
      <c r="G31" s="107">
        <f t="shared" ref="G31:O31" si="2">SUM(G21:G30)</f>
        <v>0</v>
      </c>
      <c r="H31" s="107">
        <f t="shared" si="2"/>
        <v>0</v>
      </c>
      <c r="I31" s="107">
        <f t="shared" si="2"/>
        <v>0</v>
      </c>
      <c r="J31" s="107">
        <f t="shared" si="2"/>
        <v>0</v>
      </c>
      <c r="K31" s="107">
        <f t="shared" si="2"/>
        <v>0</v>
      </c>
      <c r="L31" s="107">
        <f t="shared" si="2"/>
        <v>0</v>
      </c>
      <c r="M31" s="107">
        <f t="shared" si="2"/>
        <v>0</v>
      </c>
      <c r="N31" s="107">
        <f t="shared" si="2"/>
        <v>0</v>
      </c>
      <c r="O31" s="107">
        <f t="shared" si="2"/>
        <v>0</v>
      </c>
    </row>
    <row r="32" spans="1:15" ht="24" customHeight="1" thickTop="1" x14ac:dyDescent="0.25">
      <c r="A32" s="44"/>
      <c r="B32" s="44"/>
      <c r="C32" s="44"/>
      <c r="D32" s="45"/>
      <c r="E32" s="45"/>
      <c r="F32" s="44"/>
      <c r="G32" s="44"/>
      <c r="H32" s="44"/>
      <c r="I32" s="44"/>
      <c r="J32" s="44"/>
      <c r="K32" s="44"/>
      <c r="L32" s="44"/>
      <c r="M32" s="44"/>
      <c r="N32" s="44"/>
      <c r="O32" s="44"/>
    </row>
    <row r="33" spans="1:15" x14ac:dyDescent="0.25">
      <c r="A33" s="142" t="s">
        <v>612</v>
      </c>
      <c r="B33" s="98"/>
      <c r="C33" s="142" t="s">
        <v>605</v>
      </c>
      <c r="D33" s="144" t="s">
        <v>606</v>
      </c>
      <c r="E33" s="144" t="s">
        <v>608</v>
      </c>
      <c r="F33" s="144" t="s">
        <v>609</v>
      </c>
      <c r="G33" s="61"/>
      <c r="H33" s="146" t="s">
        <v>607</v>
      </c>
      <c r="I33" s="146"/>
      <c r="J33" s="146"/>
      <c r="K33" s="146"/>
      <c r="L33" s="146"/>
      <c r="M33" s="146"/>
      <c r="N33" s="146"/>
      <c r="O33" s="138" t="s">
        <v>611</v>
      </c>
    </row>
    <row r="34" spans="1:15" x14ac:dyDescent="0.25">
      <c r="A34" s="143"/>
      <c r="B34" s="112" t="s">
        <v>1</v>
      </c>
      <c r="C34" s="143"/>
      <c r="D34" s="145"/>
      <c r="E34" s="145"/>
      <c r="F34" s="145"/>
      <c r="G34" s="12" t="s">
        <v>776</v>
      </c>
      <c r="H34" s="13" t="s">
        <v>777</v>
      </c>
      <c r="I34" s="12" t="s">
        <v>778</v>
      </c>
      <c r="J34" s="13" t="s">
        <v>779</v>
      </c>
      <c r="K34" s="12" t="s">
        <v>780</v>
      </c>
      <c r="L34" s="13" t="s">
        <v>781</v>
      </c>
      <c r="M34" s="12" t="s">
        <v>782</v>
      </c>
      <c r="N34" s="13" t="s">
        <v>783</v>
      </c>
      <c r="O34" s="139"/>
    </row>
    <row r="35" spans="1:15" x14ac:dyDescent="0.25">
      <c r="A35" s="15"/>
      <c r="B35" s="15"/>
      <c r="C35" s="15"/>
      <c r="D35" s="16"/>
      <c r="E35" s="16"/>
      <c r="F35" s="15"/>
      <c r="G35" s="27"/>
      <c r="H35" s="27"/>
      <c r="I35" s="27"/>
      <c r="J35" s="27"/>
      <c r="K35" s="27"/>
      <c r="L35" s="27"/>
      <c r="M35" s="27"/>
      <c r="N35" s="27"/>
      <c r="O35" s="27"/>
    </row>
    <row r="36" spans="1:15" x14ac:dyDescent="0.25">
      <c r="A36" s="15"/>
      <c r="B36" s="15"/>
      <c r="C36" s="15"/>
      <c r="D36" s="16"/>
      <c r="E36" s="16"/>
      <c r="F36" s="15"/>
      <c r="G36" s="27"/>
      <c r="H36" s="27"/>
      <c r="I36" s="27"/>
      <c r="J36" s="27"/>
      <c r="K36" s="27"/>
      <c r="L36" s="27"/>
      <c r="M36" s="27"/>
      <c r="N36" s="27"/>
      <c r="O36" s="27"/>
    </row>
    <row r="37" spans="1:15" x14ac:dyDescent="0.25">
      <c r="A37" s="15"/>
      <c r="B37" s="15"/>
      <c r="C37" s="15"/>
      <c r="D37" s="16"/>
      <c r="E37" s="16"/>
      <c r="F37" s="15"/>
      <c r="G37" s="27"/>
      <c r="H37" s="27"/>
      <c r="I37" s="27"/>
      <c r="J37" s="27"/>
      <c r="K37" s="27"/>
      <c r="L37" s="27"/>
      <c r="M37" s="27"/>
      <c r="N37" s="27"/>
      <c r="O37" s="27"/>
    </row>
    <row r="38" spans="1:15" x14ac:dyDescent="0.25">
      <c r="A38" s="15"/>
      <c r="B38" s="15"/>
      <c r="C38" s="15"/>
      <c r="D38" s="16"/>
      <c r="E38" s="16"/>
      <c r="F38" s="15"/>
      <c r="G38" s="27"/>
      <c r="H38" s="27"/>
      <c r="I38" s="27"/>
      <c r="J38" s="27"/>
      <c r="K38" s="27"/>
      <c r="L38" s="27"/>
      <c r="M38" s="27"/>
      <c r="N38" s="27"/>
      <c r="O38" s="27"/>
    </row>
    <row r="39" spans="1:15" x14ac:dyDescent="0.25">
      <c r="A39" s="15"/>
      <c r="B39" s="15"/>
      <c r="C39" s="15"/>
      <c r="D39" s="16"/>
      <c r="E39" s="16"/>
      <c r="F39" s="15"/>
      <c r="G39" s="27"/>
      <c r="H39" s="27"/>
      <c r="I39" s="27"/>
      <c r="J39" s="27"/>
      <c r="K39" s="27"/>
      <c r="L39" s="27"/>
      <c r="M39" s="27"/>
      <c r="N39" s="27"/>
      <c r="O39" s="27"/>
    </row>
    <row r="40" spans="1:15" x14ac:dyDescent="0.25">
      <c r="A40" s="15"/>
      <c r="B40" s="15"/>
      <c r="C40" s="15"/>
      <c r="D40" s="16"/>
      <c r="E40" s="16"/>
      <c r="F40" s="15"/>
      <c r="G40" s="27"/>
      <c r="H40" s="27"/>
      <c r="I40" s="27"/>
      <c r="J40" s="27"/>
      <c r="K40" s="27"/>
      <c r="L40" s="27"/>
      <c r="M40" s="27"/>
      <c r="N40" s="27"/>
      <c r="O40" s="27"/>
    </row>
    <row r="41" spans="1:15" x14ac:dyDescent="0.25">
      <c r="A41" s="15"/>
      <c r="B41" s="15"/>
      <c r="C41" s="15"/>
      <c r="D41" s="16"/>
      <c r="E41" s="16"/>
      <c r="F41" s="15"/>
      <c r="G41" s="27"/>
      <c r="H41" s="27"/>
      <c r="I41" s="27"/>
      <c r="J41" s="27"/>
      <c r="K41" s="27"/>
      <c r="L41" s="27"/>
      <c r="M41" s="27"/>
      <c r="N41" s="27"/>
      <c r="O41" s="27"/>
    </row>
    <row r="42" spans="1:15" x14ac:dyDescent="0.25">
      <c r="A42" s="15"/>
      <c r="B42" s="15"/>
      <c r="C42" s="15"/>
      <c r="D42" s="16"/>
      <c r="E42" s="16"/>
      <c r="F42" s="15"/>
      <c r="G42" s="27"/>
      <c r="H42" s="27"/>
      <c r="I42" s="27"/>
      <c r="J42" s="27"/>
      <c r="K42" s="27"/>
      <c r="L42" s="27"/>
      <c r="M42" s="27"/>
      <c r="N42" s="27"/>
      <c r="O42" s="27"/>
    </row>
    <row r="43" spans="1:15" x14ac:dyDescent="0.25">
      <c r="A43" s="15"/>
      <c r="B43" s="15"/>
      <c r="C43" s="15"/>
      <c r="D43" s="16"/>
      <c r="E43" s="16"/>
      <c r="F43" s="15"/>
      <c r="G43" s="27"/>
      <c r="H43" s="27"/>
      <c r="I43" s="27"/>
      <c r="J43" s="27"/>
      <c r="K43" s="27"/>
      <c r="L43" s="27"/>
      <c r="M43" s="27"/>
      <c r="N43" s="27"/>
      <c r="O43" s="27"/>
    </row>
    <row r="44" spans="1:15" x14ac:dyDescent="0.25">
      <c r="A44" s="15"/>
      <c r="B44" s="15"/>
      <c r="C44" s="15"/>
      <c r="D44" s="16"/>
      <c r="E44" s="16"/>
      <c r="F44" s="15"/>
      <c r="G44" s="27"/>
      <c r="H44" s="27"/>
      <c r="I44" s="27"/>
      <c r="J44" s="27"/>
      <c r="K44" s="27"/>
      <c r="L44" s="27"/>
      <c r="M44" s="27"/>
      <c r="N44" s="27"/>
      <c r="O44" s="27"/>
    </row>
    <row r="45" spans="1:15" x14ac:dyDescent="0.25">
      <c r="A45" s="15"/>
      <c r="B45" s="15"/>
      <c r="C45" s="15"/>
      <c r="D45" s="16"/>
      <c r="E45" s="16"/>
      <c r="F45" s="15"/>
      <c r="G45" s="27"/>
      <c r="H45" s="27"/>
      <c r="I45" s="27"/>
      <c r="J45" s="27"/>
      <c r="K45" s="27"/>
      <c r="L45" s="27"/>
      <c r="M45" s="27"/>
      <c r="N45" s="27"/>
      <c r="O45" s="27"/>
    </row>
    <row r="46" spans="1:15" x14ac:dyDescent="0.25">
      <c r="A46" s="15"/>
      <c r="B46" s="15"/>
      <c r="C46" s="15"/>
      <c r="D46" s="16"/>
      <c r="E46" s="16"/>
      <c r="F46" s="15"/>
      <c r="G46" s="27"/>
      <c r="H46" s="27"/>
      <c r="I46" s="27"/>
      <c r="J46" s="27"/>
      <c r="K46" s="27"/>
      <c r="L46" s="27"/>
      <c r="M46" s="27"/>
      <c r="N46" s="27"/>
      <c r="O46" s="27"/>
    </row>
    <row r="47" spans="1:15" x14ac:dyDescent="0.25">
      <c r="A47" s="15"/>
      <c r="B47" s="15"/>
      <c r="C47" s="15"/>
      <c r="D47" s="16"/>
      <c r="E47" s="16"/>
      <c r="F47" s="15"/>
      <c r="G47" s="27"/>
      <c r="H47" s="27"/>
      <c r="I47" s="27"/>
      <c r="J47" s="27"/>
      <c r="K47" s="27"/>
      <c r="L47" s="27"/>
      <c r="M47" s="27"/>
      <c r="N47" s="27"/>
      <c r="O47" s="27"/>
    </row>
    <row r="48" spans="1:15" x14ac:dyDescent="0.25">
      <c r="A48" s="15"/>
      <c r="B48" s="15"/>
      <c r="C48" s="15"/>
      <c r="D48" s="16"/>
      <c r="E48" s="16"/>
      <c r="F48" s="15"/>
      <c r="G48" s="27"/>
      <c r="H48" s="27"/>
      <c r="I48" s="27"/>
      <c r="J48" s="27"/>
      <c r="K48" s="27"/>
      <c r="L48" s="27"/>
      <c r="M48" s="27"/>
      <c r="N48" s="27"/>
      <c r="O48" s="27"/>
    </row>
    <row r="49" spans="1:15" x14ac:dyDescent="0.25">
      <c r="A49" s="15"/>
      <c r="B49" s="15"/>
      <c r="C49" s="15"/>
      <c r="D49" s="16"/>
      <c r="E49" s="16"/>
      <c r="F49" s="15"/>
      <c r="G49" s="27"/>
      <c r="H49" s="27"/>
      <c r="I49" s="27"/>
      <c r="J49" s="27"/>
      <c r="K49" s="27"/>
      <c r="L49" s="27"/>
      <c r="M49" s="27"/>
      <c r="N49" s="27"/>
      <c r="O49" s="27"/>
    </row>
    <row r="50" spans="1:15" x14ac:dyDescent="0.25">
      <c r="A50" s="15"/>
      <c r="B50" s="15"/>
      <c r="C50" s="15"/>
      <c r="D50" s="16"/>
      <c r="E50" s="16"/>
      <c r="F50" s="15"/>
      <c r="G50" s="27"/>
      <c r="H50" s="27"/>
      <c r="I50" s="27"/>
      <c r="J50" s="27"/>
      <c r="K50" s="27"/>
      <c r="L50" s="27"/>
      <c r="M50" s="27"/>
      <c r="N50" s="27"/>
      <c r="O50" s="27"/>
    </row>
    <row r="51" spans="1:15" x14ac:dyDescent="0.25">
      <c r="A51" s="15"/>
      <c r="B51" s="15"/>
      <c r="C51" s="15"/>
      <c r="D51" s="16"/>
      <c r="E51" s="16"/>
      <c r="F51" s="15"/>
      <c r="G51" s="27"/>
      <c r="H51" s="27"/>
      <c r="I51" s="27"/>
      <c r="J51" s="27"/>
      <c r="K51" s="27"/>
      <c r="L51" s="27"/>
      <c r="M51" s="27"/>
      <c r="N51" s="27"/>
      <c r="O51" s="27"/>
    </row>
    <row r="52" spans="1:15" x14ac:dyDescent="0.25">
      <c r="A52" s="15"/>
      <c r="B52" s="15"/>
      <c r="C52" s="15"/>
      <c r="D52" s="16"/>
      <c r="E52" s="16"/>
      <c r="F52" s="15"/>
      <c r="G52" s="27"/>
      <c r="H52" s="27"/>
      <c r="I52" s="27"/>
      <c r="J52" s="27"/>
      <c r="K52" s="27"/>
      <c r="L52" s="27"/>
      <c r="M52" s="27"/>
      <c r="N52" s="27"/>
      <c r="O52" s="27"/>
    </row>
    <row r="53" spans="1:15" x14ac:dyDescent="0.25">
      <c r="A53" s="15"/>
      <c r="B53" s="15"/>
      <c r="C53" s="15"/>
      <c r="D53" s="16"/>
      <c r="E53" s="16"/>
      <c r="F53" s="15"/>
      <c r="G53" s="27"/>
      <c r="H53" s="27"/>
      <c r="I53" s="27"/>
      <c r="J53" s="27"/>
      <c r="K53" s="27"/>
      <c r="L53" s="27"/>
      <c r="M53" s="27"/>
      <c r="N53" s="27"/>
      <c r="O53" s="27"/>
    </row>
    <row r="54" spans="1:15" x14ac:dyDescent="0.25">
      <c r="A54" s="15"/>
      <c r="B54" s="15"/>
      <c r="C54" s="15"/>
      <c r="D54" s="16"/>
      <c r="E54" s="16"/>
      <c r="F54" s="15"/>
      <c r="G54" s="27"/>
      <c r="H54" s="27"/>
      <c r="I54" s="27"/>
      <c r="J54" s="27"/>
      <c r="K54" s="27"/>
      <c r="L54" s="27"/>
      <c r="M54" s="27"/>
      <c r="N54" s="27"/>
      <c r="O54" s="27"/>
    </row>
    <row r="55" spans="1:15" x14ac:dyDescent="0.25">
      <c r="A55" s="15"/>
      <c r="B55" s="15"/>
      <c r="C55" s="15"/>
      <c r="D55" s="16"/>
      <c r="E55" s="16"/>
      <c r="F55" s="15"/>
      <c r="G55" s="27"/>
      <c r="H55" s="27"/>
      <c r="I55" s="27"/>
      <c r="J55" s="27"/>
      <c r="K55" s="27"/>
      <c r="L55" s="27"/>
      <c r="M55" s="27"/>
      <c r="N55" s="27"/>
      <c r="O55" s="27"/>
    </row>
    <row r="56" spans="1:15" x14ac:dyDescent="0.25">
      <c r="A56" s="15"/>
      <c r="B56" s="15"/>
      <c r="C56" s="15"/>
      <c r="D56" s="16"/>
      <c r="E56" s="16"/>
      <c r="F56" s="15"/>
      <c r="G56" s="27"/>
      <c r="H56" s="27"/>
      <c r="I56" s="27"/>
      <c r="J56" s="27"/>
      <c r="K56" s="27"/>
      <c r="L56" s="27"/>
      <c r="M56" s="27"/>
      <c r="N56" s="27"/>
      <c r="O56" s="27"/>
    </row>
    <row r="57" spans="1:15" ht="26.25" customHeight="1" thickBot="1" x14ac:dyDescent="0.3">
      <c r="A57" s="43" t="s">
        <v>610</v>
      </c>
      <c r="B57" s="43"/>
      <c r="C57" s="107">
        <f>SUM(C47:C56)</f>
        <v>0</v>
      </c>
      <c r="D57" s="108"/>
      <c r="E57" s="108"/>
      <c r="F57" s="107"/>
      <c r="G57" s="107">
        <f t="shared" ref="G57" si="3">SUM(G47:G56)</f>
        <v>0</v>
      </c>
      <c r="H57" s="107">
        <f t="shared" ref="H57" si="4">SUM(H47:H56)</f>
        <v>0</v>
      </c>
      <c r="I57" s="107">
        <f t="shared" ref="I57" si="5">SUM(I47:I56)</f>
        <v>0</v>
      </c>
      <c r="J57" s="107">
        <f t="shared" ref="J57" si="6">SUM(J47:J56)</f>
        <v>0</v>
      </c>
      <c r="K57" s="107">
        <f t="shared" ref="K57" si="7">SUM(K47:K56)</f>
        <v>0</v>
      </c>
      <c r="L57" s="107">
        <f t="shared" ref="L57" si="8">SUM(L47:L56)</f>
        <v>0</v>
      </c>
      <c r="M57" s="107">
        <f t="shared" ref="M57" si="9">SUM(M47:M56)</f>
        <v>0</v>
      </c>
      <c r="N57" s="107">
        <f t="shared" ref="N57" si="10">SUM(N47:N56)</f>
        <v>0</v>
      </c>
      <c r="O57" s="107">
        <f t="shared" ref="O57" si="11">SUM(O47:O56)</f>
        <v>0</v>
      </c>
    </row>
    <row r="58" spans="1:15" ht="15.75" thickTop="1" x14ac:dyDescent="0.25"/>
  </sheetData>
  <mergeCells count="23">
    <mergeCell ref="O19:O20"/>
    <mergeCell ref="A5:A6"/>
    <mergeCell ref="C5:C6"/>
    <mergeCell ref="D5:D6"/>
    <mergeCell ref="E5:E6"/>
    <mergeCell ref="F5:F6"/>
    <mergeCell ref="H5:N5"/>
    <mergeCell ref="O33:O34"/>
    <mergeCell ref="A2:E2"/>
    <mergeCell ref="A1:E1"/>
    <mergeCell ref="A33:A34"/>
    <mergeCell ref="C33:C34"/>
    <mergeCell ref="D33:D34"/>
    <mergeCell ref="E33:E34"/>
    <mergeCell ref="F33:F34"/>
    <mergeCell ref="H33:N33"/>
    <mergeCell ref="O5:O6"/>
    <mergeCell ref="A19:A20"/>
    <mergeCell ref="C19:C20"/>
    <mergeCell ref="D19:D20"/>
    <mergeCell ref="E19:E20"/>
    <mergeCell ref="F19:F20"/>
    <mergeCell ref="H19:N19"/>
  </mergeCells>
  <dataValidations count="3">
    <dataValidation type="textLength" allowBlank="1" showInputMessage="1" showErrorMessage="1" errorTitle="Locked Cell" error="This value is based on a formula and should not be modified." sqref="C4" xr:uid="{68E1F53B-D0CD-47EA-9892-F2ED711DAFC7}">
      <formula1>0</formula1>
      <formula2>0</formula2>
    </dataValidation>
    <dataValidation type="whole" allowBlank="1" showInputMessage="1" showErrorMessage="1" errorTitle="Invalid entry" error="Entry must be a fiscal year in YYYY format (e.g. 2012)." sqref="D7:D18 D21:D32 D35:D57" xr:uid="{6D70701C-1D1D-4BD9-95F7-0B49038F6627}">
      <formula1>1990</formula1>
      <formula2>2050</formula2>
    </dataValidation>
    <dataValidation type="whole" allowBlank="1" showInputMessage="1" showErrorMessage="1" errorTitle="Invalid entry" error="Entry must be a number of years between 2 and 50." sqref="E7:E18 E21:E32 E35:E57" xr:uid="{9C116C30-CBBC-4A63-9CDD-997055F96ABD}">
      <formula1>2</formula1>
      <formula2>50</formula2>
    </dataValidation>
  </dataValidations>
  <pageMargins left="0.7" right="0.7" top="0.75" bottom="0.75" header="0.3" footer="0.3"/>
  <ignoredErrors>
    <ignoredError sqref="H17:N17 G31:N31 O8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B0CAF-368D-4D4E-8B13-F02D43AF25C7}">
  <dimension ref="A1:L32"/>
  <sheetViews>
    <sheetView workbookViewId="0">
      <selection activeCell="G17" sqref="G17"/>
    </sheetView>
  </sheetViews>
  <sheetFormatPr defaultRowHeight="15" x14ac:dyDescent="0.25"/>
  <cols>
    <col min="1" max="1" width="65.85546875" bestFit="1" customWidth="1"/>
    <col min="2" max="2" width="14.7109375" customWidth="1"/>
    <col min="3" max="3" width="14.42578125" customWidth="1"/>
    <col min="5" max="5" width="14.28515625" customWidth="1"/>
    <col min="8" max="8" width="11.85546875" customWidth="1"/>
    <col min="9" max="9" width="9.140625" customWidth="1"/>
  </cols>
  <sheetData>
    <row r="1" spans="1:3" ht="21" x14ac:dyDescent="0.35">
      <c r="A1" s="30" t="s">
        <v>664</v>
      </c>
      <c r="B1" s="29"/>
      <c r="C1" s="29"/>
    </row>
    <row r="2" spans="1:3" x14ac:dyDescent="0.25">
      <c r="A2" s="32" t="str">
        <f>Info!A1&amp;" "&amp;Info!A2</f>
        <v>XYZ Final accounts for the period 1/10/2023 to 30/9/2024</v>
      </c>
      <c r="B2" s="29"/>
      <c r="C2" s="29"/>
    </row>
    <row r="5" spans="1:3" x14ac:dyDescent="0.25">
      <c r="A5" s="34" t="s">
        <v>664</v>
      </c>
      <c r="B5" s="34"/>
      <c r="C5" s="34"/>
    </row>
    <row r="6" spans="1:3" ht="15" customHeight="1" x14ac:dyDescent="0.25">
      <c r="A6" s="37" t="s">
        <v>640</v>
      </c>
      <c r="B6" s="37" t="s">
        <v>592</v>
      </c>
      <c r="C6" s="37" t="s">
        <v>591</v>
      </c>
    </row>
    <row r="7" spans="1:3" x14ac:dyDescent="0.25">
      <c r="A7" s="15"/>
      <c r="B7" s="38"/>
      <c r="C7" s="38"/>
    </row>
    <row r="8" spans="1:3" x14ac:dyDescent="0.25">
      <c r="A8" s="40" t="s">
        <v>644</v>
      </c>
      <c r="B8" s="38"/>
      <c r="C8" s="41">
        <v>0</v>
      </c>
    </row>
    <row r="9" spans="1:3" x14ac:dyDescent="0.25">
      <c r="A9" s="15"/>
      <c r="B9" s="38"/>
      <c r="C9" s="38"/>
    </row>
    <row r="10" spans="1:3" x14ac:dyDescent="0.25">
      <c r="A10" s="15" t="s">
        <v>771</v>
      </c>
      <c r="B10" s="38">
        <f>Purchases!K6</f>
        <v>3600</v>
      </c>
      <c r="C10" s="38"/>
    </row>
    <row r="11" spans="1:3" x14ac:dyDescent="0.25">
      <c r="A11" s="15"/>
      <c r="B11" s="38"/>
      <c r="C11" s="38"/>
    </row>
    <row r="12" spans="1:3" x14ac:dyDescent="0.25">
      <c r="A12" s="15" t="s">
        <v>822</v>
      </c>
      <c r="B12" s="38"/>
      <c r="C12" s="38">
        <f>'Journal '!D27</f>
        <v>364</v>
      </c>
    </row>
    <row r="13" spans="1:3" x14ac:dyDescent="0.25">
      <c r="A13" s="15"/>
      <c r="B13" s="38"/>
      <c r="C13" s="38"/>
    </row>
    <row r="14" spans="1:3" x14ac:dyDescent="0.25">
      <c r="A14" s="15" t="s">
        <v>814</v>
      </c>
      <c r="B14" s="38"/>
      <c r="C14" s="38">
        <f>'Journal '!D32</f>
        <v>10000</v>
      </c>
    </row>
    <row r="15" spans="1:3" x14ac:dyDescent="0.25">
      <c r="A15" s="15"/>
      <c r="B15" s="38"/>
      <c r="C15" s="38"/>
    </row>
    <row r="16" spans="1:3" x14ac:dyDescent="0.25">
      <c r="A16" s="40" t="s">
        <v>643</v>
      </c>
      <c r="B16" s="41">
        <f>C19-SUM(B8:B15)</f>
        <v>6764</v>
      </c>
      <c r="C16" s="38"/>
    </row>
    <row r="17" spans="1:12" x14ac:dyDescent="0.25">
      <c r="A17" s="40"/>
      <c r="B17" s="41"/>
      <c r="C17" s="38"/>
    </row>
    <row r="18" spans="1:12" x14ac:dyDescent="0.25">
      <c r="A18" s="15"/>
      <c r="B18" s="52"/>
      <c r="C18" s="52"/>
    </row>
    <row r="19" spans="1:12" ht="15.75" thickBot="1" x14ac:dyDescent="0.3">
      <c r="A19" s="15"/>
      <c r="B19" s="56">
        <f>SUM(B7:B18)</f>
        <v>10364</v>
      </c>
      <c r="C19" s="56">
        <f>SUM(C7:C18)</f>
        <v>10364</v>
      </c>
    </row>
    <row r="20" spans="1:12" ht="16.5" thickTop="1" x14ac:dyDescent="0.25">
      <c r="A20" s="15"/>
      <c r="B20" s="55"/>
      <c r="C20" s="57">
        <f>B19-C19</f>
        <v>0</v>
      </c>
    </row>
    <row r="22" spans="1:12" x14ac:dyDescent="0.25">
      <c r="K22" s="106"/>
      <c r="L22" s="89"/>
    </row>
    <row r="23" spans="1:12" x14ac:dyDescent="0.25">
      <c r="A23" s="39" t="s">
        <v>665</v>
      </c>
      <c r="K23" s="106"/>
      <c r="L23" s="89"/>
    </row>
    <row r="24" spans="1:12" x14ac:dyDescent="0.25">
      <c r="A24" s="9" t="s">
        <v>1</v>
      </c>
      <c r="B24" s="146" t="s">
        <v>640</v>
      </c>
      <c r="C24" s="146"/>
      <c r="D24" s="146"/>
      <c r="E24" s="9" t="s">
        <v>192</v>
      </c>
      <c r="K24" s="106"/>
      <c r="L24" s="89"/>
    </row>
    <row r="25" spans="1:12" x14ac:dyDescent="0.25">
      <c r="A25" s="25">
        <v>45473</v>
      </c>
      <c r="B25" s="150" t="s">
        <v>769</v>
      </c>
      <c r="C25" s="151"/>
      <c r="D25" s="151"/>
      <c r="E25" s="63">
        <v>500</v>
      </c>
      <c r="K25" s="106"/>
      <c r="L25" s="89"/>
    </row>
    <row r="26" spans="1:12" x14ac:dyDescent="0.25">
      <c r="A26" s="25">
        <v>45473</v>
      </c>
      <c r="B26" s="150" t="s">
        <v>769</v>
      </c>
      <c r="C26" s="151"/>
      <c r="D26" s="151"/>
      <c r="E26" s="63">
        <v>500</v>
      </c>
      <c r="K26" s="106"/>
      <c r="L26" s="89"/>
    </row>
    <row r="27" spans="1:12" x14ac:dyDescent="0.25">
      <c r="A27" s="25">
        <v>45473</v>
      </c>
      <c r="B27" s="150" t="s">
        <v>769</v>
      </c>
      <c r="C27" s="151"/>
      <c r="D27" s="151"/>
      <c r="E27" s="63">
        <v>700</v>
      </c>
    </row>
    <row r="28" spans="1:12" x14ac:dyDescent="0.25">
      <c r="A28" s="25">
        <v>45504</v>
      </c>
      <c r="B28" s="150" t="s">
        <v>769</v>
      </c>
      <c r="C28" s="151"/>
      <c r="D28" s="151"/>
      <c r="E28" s="63">
        <v>400</v>
      </c>
    </row>
    <row r="29" spans="1:12" x14ac:dyDescent="0.25">
      <c r="A29" s="25">
        <v>45504</v>
      </c>
      <c r="B29" s="150" t="s">
        <v>769</v>
      </c>
      <c r="C29" s="151"/>
      <c r="D29" s="151"/>
      <c r="E29" s="63">
        <v>1500</v>
      </c>
    </row>
    <row r="30" spans="1:12" x14ac:dyDescent="0.25">
      <c r="B30" s="152"/>
      <c r="C30" s="152"/>
      <c r="D30" s="152"/>
      <c r="H30" s="103"/>
    </row>
    <row r="31" spans="1:12" ht="15.75" thickBot="1" x14ac:dyDescent="0.3">
      <c r="B31" s="149" t="s">
        <v>610</v>
      </c>
      <c r="C31" s="149"/>
      <c r="D31" s="149"/>
      <c r="E31" s="8">
        <f>SUM(E25:E29)</f>
        <v>3600</v>
      </c>
    </row>
    <row r="32" spans="1:12" ht="15.75" thickTop="1" x14ac:dyDescent="0.25"/>
  </sheetData>
  <mergeCells count="8">
    <mergeCell ref="B31:D31"/>
    <mergeCell ref="B24:D24"/>
    <mergeCell ref="B25:D25"/>
    <mergeCell ref="B26:D26"/>
    <mergeCell ref="B27:D27"/>
    <mergeCell ref="B28:D28"/>
    <mergeCell ref="B29:D29"/>
    <mergeCell ref="B30:D3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BC276-E57D-4131-85CE-3C09D634F9A6}">
  <dimension ref="A1:K42"/>
  <sheetViews>
    <sheetView topLeftCell="A22" workbookViewId="0">
      <selection activeCell="E2" sqref="E2"/>
    </sheetView>
  </sheetViews>
  <sheetFormatPr defaultRowHeight="15" x14ac:dyDescent="0.25"/>
  <cols>
    <col min="1" max="1" width="74.5703125" bestFit="1" customWidth="1"/>
    <col min="3" max="3" width="18.28515625" customWidth="1"/>
    <col min="4" max="4" width="19.28515625" customWidth="1"/>
    <col min="5" max="5" width="18.5703125" customWidth="1"/>
    <col min="6" max="6" width="17.5703125" customWidth="1"/>
    <col min="7" max="7" width="15.85546875" customWidth="1"/>
    <col min="8" max="8" width="4.5703125" customWidth="1"/>
    <col min="9" max="9" width="41.42578125" customWidth="1"/>
    <col min="10" max="10" width="19.85546875" customWidth="1"/>
    <col min="11" max="11" width="19.7109375" customWidth="1"/>
  </cols>
  <sheetData>
    <row r="1" spans="1:11" ht="21" x14ac:dyDescent="0.35">
      <c r="A1" s="30" t="s">
        <v>635</v>
      </c>
      <c r="B1" s="31"/>
      <c r="C1" s="31"/>
      <c r="D1" s="31"/>
    </row>
    <row r="2" spans="1:11" x14ac:dyDescent="0.25">
      <c r="A2" s="32" t="str">
        <f>Info!A1&amp;" "&amp;Info!A2</f>
        <v>XYZ Final accounts for the period 1/10/2023 to 30/9/2024</v>
      </c>
      <c r="B2" s="33"/>
      <c r="C2" s="128"/>
      <c r="D2" s="129"/>
    </row>
    <row r="3" spans="1:11" x14ac:dyDescent="0.25">
      <c r="A3" s="113"/>
      <c r="B3" s="28"/>
      <c r="C3" s="113"/>
      <c r="D3" s="114"/>
    </row>
    <row r="4" spans="1:11" x14ac:dyDescent="0.25">
      <c r="A4" s="28"/>
      <c r="B4" s="28"/>
      <c r="C4" s="28"/>
      <c r="D4" s="28"/>
    </row>
    <row r="5" spans="1:11" s="35" customFormat="1" ht="22.5" customHeight="1" x14ac:dyDescent="0.25">
      <c r="A5" s="34" t="s">
        <v>632</v>
      </c>
      <c r="B5" s="34" t="s">
        <v>633</v>
      </c>
      <c r="C5" s="34" t="s">
        <v>634</v>
      </c>
      <c r="D5" s="34" t="s">
        <v>636</v>
      </c>
      <c r="E5" s="34" t="s">
        <v>637</v>
      </c>
      <c r="F5" s="34" t="s">
        <v>638</v>
      </c>
      <c r="G5" s="34" t="s">
        <v>610</v>
      </c>
      <c r="I5" s="34" t="s">
        <v>833</v>
      </c>
      <c r="J5" s="34"/>
      <c r="K5" s="34"/>
    </row>
    <row r="6" spans="1:11" x14ac:dyDescent="0.25">
      <c r="A6" s="15" t="s">
        <v>615</v>
      </c>
      <c r="B6" s="15" t="s">
        <v>614</v>
      </c>
      <c r="C6" s="38">
        <v>608.58000000000004</v>
      </c>
      <c r="D6" s="38">
        <v>462.18</v>
      </c>
      <c r="E6" s="38">
        <v>564.53</v>
      </c>
      <c r="F6" s="38">
        <v>425.62</v>
      </c>
      <c r="G6" s="38">
        <f>SUM(C6:F6)</f>
        <v>2060.91</v>
      </c>
      <c r="I6" s="37" t="s">
        <v>640</v>
      </c>
      <c r="J6" s="37" t="s">
        <v>592</v>
      </c>
      <c r="K6" s="37" t="s">
        <v>591</v>
      </c>
    </row>
    <row r="7" spans="1:11" x14ac:dyDescent="0.25">
      <c r="A7" s="15" t="s">
        <v>616</v>
      </c>
      <c r="B7" s="15" t="s">
        <v>618</v>
      </c>
      <c r="C7" s="38">
        <v>0</v>
      </c>
      <c r="D7" s="38">
        <v>0</v>
      </c>
      <c r="E7" s="38">
        <v>0</v>
      </c>
      <c r="F7" s="38">
        <v>0</v>
      </c>
      <c r="G7" s="38">
        <f t="shared" ref="G7:G14" si="0">SUM(C7:F7)</f>
        <v>0</v>
      </c>
      <c r="I7" s="15"/>
      <c r="J7" s="38"/>
      <c r="K7" s="38"/>
    </row>
    <row r="8" spans="1:11" x14ac:dyDescent="0.25">
      <c r="A8" s="15" t="s">
        <v>617</v>
      </c>
      <c r="B8" s="15" t="s">
        <v>619</v>
      </c>
      <c r="C8" s="38">
        <f>C6+C7</f>
        <v>608.58000000000004</v>
      </c>
      <c r="D8" s="38">
        <f>D6+D7</f>
        <v>462.18</v>
      </c>
      <c r="E8" s="38">
        <f>E6+E7</f>
        <v>564.53</v>
      </c>
      <c r="F8" s="38">
        <f>F6+F7</f>
        <v>425.62</v>
      </c>
      <c r="G8" s="38">
        <f t="shared" si="0"/>
        <v>2060.91</v>
      </c>
      <c r="I8" s="40" t="s">
        <v>644</v>
      </c>
      <c r="J8" s="38"/>
      <c r="K8" s="41">
        <f>Comparatives!D27</f>
        <v>423.15</v>
      </c>
    </row>
    <row r="9" spans="1:11" x14ac:dyDescent="0.25">
      <c r="A9" s="15" t="s">
        <v>626</v>
      </c>
      <c r="B9" s="15" t="s">
        <v>620</v>
      </c>
      <c r="C9" s="38">
        <v>1036.8599999999999</v>
      </c>
      <c r="D9" s="38">
        <v>284.88</v>
      </c>
      <c r="E9" s="38">
        <v>160.22</v>
      </c>
      <c r="F9" s="38">
        <v>73.67</v>
      </c>
      <c r="G9" s="38">
        <f t="shared" si="0"/>
        <v>1555.6299999999999</v>
      </c>
      <c r="I9" s="15"/>
      <c r="J9" s="38"/>
      <c r="K9" s="38"/>
    </row>
    <row r="10" spans="1:11" x14ac:dyDescent="0.25">
      <c r="A10" s="40" t="s">
        <v>627</v>
      </c>
      <c r="B10" s="15" t="s">
        <v>621</v>
      </c>
      <c r="C10" s="102">
        <f>C8-C9</f>
        <v>-428.27999999999986</v>
      </c>
      <c r="D10" s="102">
        <f>D8-D9</f>
        <v>177.3</v>
      </c>
      <c r="E10" s="102">
        <f>E8-E9</f>
        <v>404.30999999999995</v>
      </c>
      <c r="F10" s="102">
        <f>F8-F9</f>
        <v>351.95</v>
      </c>
      <c r="G10" s="102">
        <f t="shared" si="0"/>
        <v>505.28000000000009</v>
      </c>
      <c r="I10" s="15" t="s">
        <v>641</v>
      </c>
      <c r="J10" s="38"/>
      <c r="K10" s="38">
        <f>G10</f>
        <v>505.28000000000009</v>
      </c>
    </row>
    <row r="11" spans="1:11" x14ac:dyDescent="0.25">
      <c r="A11" s="15" t="s">
        <v>629</v>
      </c>
      <c r="B11" s="15" t="s">
        <v>622</v>
      </c>
      <c r="C11" s="38">
        <v>3042.9166666666665</v>
      </c>
      <c r="D11" s="38">
        <v>2310.89</v>
      </c>
      <c r="E11" s="38">
        <v>2822.66</v>
      </c>
      <c r="F11" s="38">
        <v>2128.09</v>
      </c>
      <c r="G11" s="38">
        <f t="shared" si="0"/>
        <v>10304.556666666667</v>
      </c>
      <c r="I11" s="15"/>
      <c r="J11" s="38"/>
      <c r="K11" s="38"/>
    </row>
    <row r="12" spans="1:11" x14ac:dyDescent="0.25">
      <c r="A12" s="15" t="s">
        <v>628</v>
      </c>
      <c r="B12" s="15" t="s">
        <v>623</v>
      </c>
      <c r="C12" s="38">
        <v>5713.003333333334</v>
      </c>
      <c r="D12" s="38">
        <v>2660.4</v>
      </c>
      <c r="E12" s="38">
        <v>846.24</v>
      </c>
      <c r="F12" s="38">
        <v>822.91</v>
      </c>
      <c r="G12" s="38">
        <f t="shared" si="0"/>
        <v>10042.553333333333</v>
      </c>
      <c r="I12" s="15" t="s">
        <v>642</v>
      </c>
      <c r="J12" s="38">
        <f>Purchases!AD6-Sales!I6</f>
        <v>576.4799999999999</v>
      </c>
      <c r="K12" s="38"/>
    </row>
    <row r="13" spans="1:11" x14ac:dyDescent="0.25">
      <c r="A13" s="15" t="s">
        <v>631</v>
      </c>
      <c r="B13" s="15" t="s">
        <v>624</v>
      </c>
      <c r="C13" s="38">
        <v>0</v>
      </c>
      <c r="D13" s="38">
        <v>0</v>
      </c>
      <c r="E13" s="38">
        <v>0</v>
      </c>
      <c r="F13" s="38">
        <v>0</v>
      </c>
      <c r="G13" s="38">
        <f t="shared" si="0"/>
        <v>0</v>
      </c>
      <c r="I13" s="15"/>
      <c r="J13" s="38"/>
      <c r="K13" s="38"/>
    </row>
    <row r="14" spans="1:11" ht="15.75" thickBot="1" x14ac:dyDescent="0.3">
      <c r="A14" s="19" t="s">
        <v>630</v>
      </c>
      <c r="B14" s="19" t="s">
        <v>625</v>
      </c>
      <c r="C14" s="52">
        <v>0</v>
      </c>
      <c r="D14" s="38">
        <v>0</v>
      </c>
      <c r="E14" s="38">
        <v>0</v>
      </c>
      <c r="F14" s="38">
        <v>0</v>
      </c>
      <c r="G14" s="38">
        <f t="shared" si="0"/>
        <v>0</v>
      </c>
      <c r="I14" s="40" t="s">
        <v>643</v>
      </c>
      <c r="J14" s="41">
        <f>K17-SUM(J7:J13)</f>
        <v>351.95000000000016</v>
      </c>
      <c r="K14" s="38"/>
    </row>
    <row r="15" spans="1:11" ht="15.75" thickTop="1" x14ac:dyDescent="0.25">
      <c r="A15" s="46"/>
      <c r="B15" s="46"/>
      <c r="C15" s="47"/>
      <c r="D15" s="47"/>
      <c r="E15" s="47"/>
      <c r="F15" s="47"/>
      <c r="G15" s="47"/>
      <c r="I15" s="40"/>
      <c r="J15" s="41"/>
      <c r="K15" s="38"/>
    </row>
    <row r="16" spans="1:11" s="35" customFormat="1" ht="23.25" customHeight="1" x14ac:dyDescent="0.25">
      <c r="A16" s="34" t="s">
        <v>693</v>
      </c>
      <c r="B16" s="34" t="s">
        <v>633</v>
      </c>
      <c r="C16" s="34" t="s">
        <v>634</v>
      </c>
      <c r="D16" s="34" t="s">
        <v>636</v>
      </c>
      <c r="E16" s="34" t="s">
        <v>637</v>
      </c>
      <c r="F16" s="34" t="s">
        <v>638</v>
      </c>
      <c r="G16" s="34" t="s">
        <v>610</v>
      </c>
      <c r="I16" s="15"/>
      <c r="J16" s="52"/>
      <c r="K16" s="52"/>
    </row>
    <row r="17" spans="1:11" ht="15.75" thickBot="1" x14ac:dyDescent="0.3">
      <c r="A17" s="15" t="s">
        <v>615</v>
      </c>
      <c r="B17" s="15" t="s">
        <v>614</v>
      </c>
      <c r="C17" s="38">
        <v>608.58000000000004</v>
      </c>
      <c r="D17" s="38">
        <v>462.18</v>
      </c>
      <c r="E17" s="38">
        <v>564.53</v>
      </c>
      <c r="F17" s="38">
        <v>425.62</v>
      </c>
      <c r="G17" s="38">
        <f>SUM(C17:F17)</f>
        <v>2060.91</v>
      </c>
      <c r="I17" s="15"/>
      <c r="J17" s="56">
        <f>SUM(J7:J16)</f>
        <v>928.43000000000006</v>
      </c>
      <c r="K17" s="56">
        <f>SUM(K7:K16)</f>
        <v>928.43000000000006</v>
      </c>
    </row>
    <row r="18" spans="1:11" ht="16.5" thickTop="1" x14ac:dyDescent="0.25">
      <c r="A18" s="15" t="s">
        <v>616</v>
      </c>
      <c r="B18" s="15" t="s">
        <v>618</v>
      </c>
      <c r="C18" s="38">
        <v>0</v>
      </c>
      <c r="D18" s="38">
        <v>0</v>
      </c>
      <c r="E18" s="38">
        <v>0</v>
      </c>
      <c r="F18" s="38">
        <v>0</v>
      </c>
      <c r="G18" s="38">
        <f t="shared" ref="G18:G25" si="1">SUM(C18:F18)</f>
        <v>0</v>
      </c>
      <c r="I18" s="15"/>
      <c r="J18" s="55"/>
      <c r="K18" s="57">
        <f>J17-K17</f>
        <v>0</v>
      </c>
    </row>
    <row r="19" spans="1:11" x14ac:dyDescent="0.25">
      <c r="A19" s="15" t="s">
        <v>617</v>
      </c>
      <c r="B19" s="15" t="s">
        <v>619</v>
      </c>
      <c r="C19" s="38">
        <f>C17+C18</f>
        <v>608.58000000000004</v>
      </c>
      <c r="D19" s="38">
        <f>D17+D18</f>
        <v>462.18</v>
      </c>
      <c r="E19" s="38">
        <f>E17+E18</f>
        <v>564.53</v>
      </c>
      <c r="F19" s="38">
        <f>F17+F18</f>
        <v>425.62</v>
      </c>
      <c r="G19" s="38">
        <f t="shared" si="1"/>
        <v>2060.91</v>
      </c>
    </row>
    <row r="20" spans="1:11" x14ac:dyDescent="0.25">
      <c r="A20" s="15" t="s">
        <v>626</v>
      </c>
      <c r="B20" s="15" t="s">
        <v>620</v>
      </c>
      <c r="C20" s="38">
        <v>1036.8599999999999</v>
      </c>
      <c r="D20" s="38">
        <v>284.88</v>
      </c>
      <c r="E20" s="38">
        <v>160.22</v>
      </c>
      <c r="F20" s="38">
        <v>73.67</v>
      </c>
      <c r="G20" s="38">
        <f t="shared" si="1"/>
        <v>1555.6299999999999</v>
      </c>
      <c r="J20" s="53"/>
      <c r="K20" s="53"/>
    </row>
    <row r="21" spans="1:11" ht="15.75" x14ac:dyDescent="0.25">
      <c r="A21" s="40" t="s">
        <v>627</v>
      </c>
      <c r="B21" s="15" t="s">
        <v>621</v>
      </c>
      <c r="C21" s="102">
        <f>C19-C20</f>
        <v>-428.27999999999986</v>
      </c>
      <c r="D21" s="102">
        <f>D19-D20</f>
        <v>177.3</v>
      </c>
      <c r="E21" s="102">
        <f>E19-E20</f>
        <v>404.30999999999995</v>
      </c>
      <c r="F21" s="102">
        <f>F19-F20</f>
        <v>351.95</v>
      </c>
      <c r="G21" s="102">
        <f t="shared" si="1"/>
        <v>505.28000000000009</v>
      </c>
      <c r="K21" s="54"/>
    </row>
    <row r="22" spans="1:11" x14ac:dyDescent="0.25">
      <c r="A22" s="15" t="s">
        <v>629</v>
      </c>
      <c r="B22" s="15" t="s">
        <v>622</v>
      </c>
      <c r="C22" s="38">
        <v>3042.92</v>
      </c>
      <c r="D22" s="38">
        <v>2310.89</v>
      </c>
      <c r="E22" s="38">
        <v>2822.66</v>
      </c>
      <c r="F22" s="38">
        <v>2128.09</v>
      </c>
      <c r="G22" s="38">
        <f t="shared" si="1"/>
        <v>10304.56</v>
      </c>
    </row>
    <row r="23" spans="1:11" x14ac:dyDescent="0.25">
      <c r="A23" s="15" t="s">
        <v>628</v>
      </c>
      <c r="B23" s="15" t="s">
        <v>623</v>
      </c>
      <c r="C23" s="38">
        <v>5713.003333333334</v>
      </c>
      <c r="D23" s="38">
        <v>2660.4</v>
      </c>
      <c r="E23" s="38">
        <v>846.24</v>
      </c>
      <c r="F23" s="38">
        <v>822.91</v>
      </c>
      <c r="G23" s="38">
        <f t="shared" si="1"/>
        <v>10042.553333333333</v>
      </c>
    </row>
    <row r="24" spans="1:11" x14ac:dyDescent="0.25">
      <c r="A24" s="15" t="s">
        <v>631</v>
      </c>
      <c r="B24" s="15" t="s">
        <v>624</v>
      </c>
      <c r="C24" s="38">
        <v>0</v>
      </c>
      <c r="D24" s="38">
        <v>0</v>
      </c>
      <c r="E24" s="38">
        <v>0</v>
      </c>
      <c r="F24" s="38">
        <v>0</v>
      </c>
      <c r="G24" s="38">
        <f t="shared" si="1"/>
        <v>0</v>
      </c>
    </row>
    <row r="25" spans="1:11" ht="15.75" thickBot="1" x14ac:dyDescent="0.3">
      <c r="A25" s="19" t="s">
        <v>630</v>
      </c>
      <c r="B25" s="19" t="s">
        <v>625</v>
      </c>
      <c r="C25" s="52">
        <v>0</v>
      </c>
      <c r="D25" s="38">
        <v>0</v>
      </c>
      <c r="E25" s="38">
        <v>0</v>
      </c>
      <c r="F25" s="38">
        <v>0</v>
      </c>
      <c r="G25" s="38">
        <f t="shared" si="1"/>
        <v>0</v>
      </c>
    </row>
    <row r="26" spans="1:11" ht="15.75" thickTop="1" x14ac:dyDescent="0.25">
      <c r="A26" s="46"/>
      <c r="B26" s="46"/>
      <c r="C26" s="47"/>
      <c r="D26" s="47"/>
      <c r="E26" s="47"/>
      <c r="F26" s="47"/>
      <c r="G26" s="47"/>
    </row>
    <row r="27" spans="1:11" ht="21.75" customHeight="1" x14ac:dyDescent="0.25">
      <c r="A27" s="34" t="s">
        <v>645</v>
      </c>
      <c r="B27" s="34" t="s">
        <v>633</v>
      </c>
      <c r="C27" s="34" t="s">
        <v>634</v>
      </c>
      <c r="D27" s="34" t="s">
        <v>636</v>
      </c>
      <c r="E27" s="34" t="s">
        <v>637</v>
      </c>
      <c r="F27" s="34" t="s">
        <v>638</v>
      </c>
      <c r="G27" s="34" t="s">
        <v>610</v>
      </c>
    </row>
    <row r="28" spans="1:11" x14ac:dyDescent="0.25">
      <c r="A28" s="15" t="s">
        <v>615</v>
      </c>
      <c r="B28" s="15" t="s">
        <v>614</v>
      </c>
      <c r="C28" s="38">
        <f>C6-C17</f>
        <v>0</v>
      </c>
      <c r="D28" s="38">
        <f>D6-D17</f>
        <v>0</v>
      </c>
      <c r="E28" s="38">
        <f>E6-E17</f>
        <v>0</v>
      </c>
      <c r="F28" s="38">
        <f>F6-F17</f>
        <v>0</v>
      </c>
      <c r="G28" s="38">
        <f>SUM(C28:F28)</f>
        <v>0</v>
      </c>
    </row>
    <row r="29" spans="1:11" x14ac:dyDescent="0.25">
      <c r="A29" s="15" t="s">
        <v>616</v>
      </c>
      <c r="B29" s="15" t="s">
        <v>618</v>
      </c>
      <c r="C29" s="38">
        <f t="shared" ref="C29:F36" si="2">C7-C18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ref="G29:G36" si="3">SUM(C29:F29)</f>
        <v>0</v>
      </c>
    </row>
    <row r="30" spans="1:11" x14ac:dyDescent="0.25">
      <c r="A30" s="15" t="s">
        <v>617</v>
      </c>
      <c r="B30" s="15" t="s">
        <v>619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3"/>
        <v>0</v>
      </c>
    </row>
    <row r="31" spans="1:11" x14ac:dyDescent="0.25">
      <c r="A31" s="15" t="s">
        <v>626</v>
      </c>
      <c r="B31" s="15" t="s">
        <v>620</v>
      </c>
      <c r="C31" s="38">
        <f t="shared" si="2"/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3"/>
        <v>0</v>
      </c>
    </row>
    <row r="32" spans="1:11" x14ac:dyDescent="0.25">
      <c r="A32" s="40" t="s">
        <v>627</v>
      </c>
      <c r="B32" s="15" t="s">
        <v>621</v>
      </c>
      <c r="C32" s="38">
        <f t="shared" si="2"/>
        <v>0</v>
      </c>
      <c r="D32" s="38">
        <f t="shared" si="2"/>
        <v>0</v>
      </c>
      <c r="E32" s="38">
        <f t="shared" si="2"/>
        <v>0</v>
      </c>
      <c r="F32" s="38">
        <f t="shared" si="2"/>
        <v>0</v>
      </c>
      <c r="G32" s="38">
        <f t="shared" si="3"/>
        <v>0</v>
      </c>
    </row>
    <row r="33" spans="1:7" x14ac:dyDescent="0.25">
      <c r="A33" s="15" t="s">
        <v>629</v>
      </c>
      <c r="B33" s="15" t="s">
        <v>622</v>
      </c>
      <c r="C33" s="38">
        <f t="shared" si="2"/>
        <v>-3.3333333335576754E-3</v>
      </c>
      <c r="D33" s="38">
        <f t="shared" si="2"/>
        <v>0</v>
      </c>
      <c r="E33" s="38">
        <f t="shared" si="2"/>
        <v>0</v>
      </c>
      <c r="F33" s="38">
        <f t="shared" si="2"/>
        <v>0</v>
      </c>
      <c r="G33" s="38">
        <f t="shared" si="3"/>
        <v>-3.3333333335576754E-3</v>
      </c>
    </row>
    <row r="34" spans="1:7" x14ac:dyDescent="0.25">
      <c r="A34" s="15" t="s">
        <v>628</v>
      </c>
      <c r="B34" s="15" t="s">
        <v>623</v>
      </c>
      <c r="C34" s="38">
        <f t="shared" si="2"/>
        <v>0</v>
      </c>
      <c r="D34" s="38">
        <f t="shared" si="2"/>
        <v>0</v>
      </c>
      <c r="E34" s="38">
        <f t="shared" si="2"/>
        <v>0</v>
      </c>
      <c r="F34" s="38">
        <f t="shared" si="2"/>
        <v>0</v>
      </c>
      <c r="G34" s="38">
        <f t="shared" si="3"/>
        <v>0</v>
      </c>
    </row>
    <row r="35" spans="1:7" x14ac:dyDescent="0.25">
      <c r="A35" s="15" t="s">
        <v>631</v>
      </c>
      <c r="B35" s="15" t="s">
        <v>624</v>
      </c>
      <c r="C35" s="38">
        <f t="shared" si="2"/>
        <v>0</v>
      </c>
      <c r="D35" s="38">
        <f t="shared" si="2"/>
        <v>0</v>
      </c>
      <c r="E35" s="38">
        <f t="shared" si="2"/>
        <v>0</v>
      </c>
      <c r="F35" s="38">
        <f t="shared" si="2"/>
        <v>0</v>
      </c>
      <c r="G35" s="38">
        <f t="shared" si="3"/>
        <v>0</v>
      </c>
    </row>
    <row r="36" spans="1:7" ht="15.75" thickBot="1" x14ac:dyDescent="0.3">
      <c r="A36" s="15" t="s">
        <v>630</v>
      </c>
      <c r="B36" s="15" t="s">
        <v>625</v>
      </c>
      <c r="C36" s="38">
        <f t="shared" si="2"/>
        <v>0</v>
      </c>
      <c r="D36" s="38">
        <f t="shared" si="2"/>
        <v>0</v>
      </c>
      <c r="E36" s="38">
        <f t="shared" si="2"/>
        <v>0</v>
      </c>
      <c r="F36" s="38">
        <f t="shared" si="2"/>
        <v>0</v>
      </c>
      <c r="G36" s="38">
        <f t="shared" si="3"/>
        <v>0</v>
      </c>
    </row>
    <row r="37" spans="1:7" ht="15.75" thickTop="1" x14ac:dyDescent="0.25">
      <c r="A37" s="46"/>
      <c r="B37" s="46"/>
      <c r="C37" s="47"/>
      <c r="D37" s="47"/>
      <c r="E37" s="47"/>
      <c r="F37" s="47"/>
      <c r="G37" s="47"/>
    </row>
    <row r="38" spans="1:7" ht="15.75" thickBot="1" x14ac:dyDescent="0.3">
      <c r="A38" s="42" t="s">
        <v>646</v>
      </c>
    </row>
    <row r="39" spans="1:7" ht="15.75" thickTop="1" x14ac:dyDescent="0.25">
      <c r="A39" s="153"/>
      <c r="B39" s="154"/>
      <c r="C39" s="154"/>
      <c r="D39" s="154"/>
      <c r="E39" s="154"/>
      <c r="F39" s="154"/>
      <c r="G39" s="155"/>
    </row>
    <row r="40" spans="1:7" x14ac:dyDescent="0.25">
      <c r="A40" s="156"/>
      <c r="B40" s="152"/>
      <c r="C40" s="152"/>
      <c r="D40" s="152"/>
      <c r="E40" s="152"/>
      <c r="F40" s="152"/>
      <c r="G40" s="157"/>
    </row>
    <row r="41" spans="1:7" ht="15.75" thickBot="1" x14ac:dyDescent="0.3">
      <c r="A41" s="158"/>
      <c r="B41" s="159"/>
      <c r="C41" s="159"/>
      <c r="D41" s="159"/>
      <c r="E41" s="159"/>
      <c r="F41" s="159"/>
      <c r="G41" s="160"/>
    </row>
    <row r="42" spans="1:7" ht="15.75" thickTop="1" x14ac:dyDescent="0.25"/>
  </sheetData>
  <mergeCells count="1">
    <mergeCell ref="A39:G4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C1F6F-9B0F-4688-BC32-7037FBEC556B}">
  <dimension ref="A1:S102"/>
  <sheetViews>
    <sheetView topLeftCell="A47" zoomScale="95" zoomScaleNormal="95" workbookViewId="0">
      <selection sqref="A1:D1"/>
    </sheetView>
  </sheetViews>
  <sheetFormatPr defaultRowHeight="15" x14ac:dyDescent="0.25"/>
  <cols>
    <col min="1" max="1" width="34.140625" customWidth="1"/>
    <col min="2" max="2" width="11.140625" customWidth="1"/>
    <col min="3" max="3" width="12" customWidth="1"/>
    <col min="4" max="4" width="14.42578125" customWidth="1"/>
    <col min="5" max="5" width="18.140625" customWidth="1"/>
    <col min="6" max="6" width="11.140625" customWidth="1"/>
    <col min="7" max="7" width="12.7109375" customWidth="1"/>
    <col min="8" max="8" width="17.28515625" bestFit="1" customWidth="1"/>
    <col min="9" max="9" width="22.42578125" bestFit="1" customWidth="1"/>
    <col min="10" max="10" width="22.42578125" customWidth="1"/>
    <col min="11" max="11" width="3.85546875" customWidth="1"/>
    <col min="12" max="12" width="15.28515625" customWidth="1"/>
    <col min="13" max="13" width="14.42578125" customWidth="1"/>
    <col min="14" max="14" width="4" customWidth="1"/>
    <col min="15" max="15" width="13.28515625" customWidth="1"/>
    <col min="17" max="17" width="36.28515625" customWidth="1"/>
    <col min="18" max="18" width="15.5703125" customWidth="1"/>
    <col min="19" max="19" width="16.42578125" customWidth="1"/>
  </cols>
  <sheetData>
    <row r="1" spans="1:19" ht="21" x14ac:dyDescent="0.35">
      <c r="A1" s="141" t="s">
        <v>835</v>
      </c>
      <c r="B1" s="141"/>
      <c r="C1" s="141"/>
      <c r="D1" s="141"/>
    </row>
    <row r="2" spans="1:19" x14ac:dyDescent="0.25">
      <c r="A2" s="140" t="str">
        <f>Info!A1&amp;" "&amp;Info!A2</f>
        <v>XYZ Final accounts for the period 1/10/2023 to 30/9/2024</v>
      </c>
      <c r="B2" s="140"/>
      <c r="C2" s="140"/>
      <c r="D2" s="140"/>
    </row>
    <row r="4" spans="1:19" x14ac:dyDescent="0.25">
      <c r="A4" s="39" t="s">
        <v>658</v>
      </c>
      <c r="Q4" s="34" t="s">
        <v>662</v>
      </c>
      <c r="R4" s="34"/>
      <c r="S4" s="34"/>
    </row>
    <row r="5" spans="1:19" x14ac:dyDescent="0.25">
      <c r="A5" s="9" t="s">
        <v>647</v>
      </c>
      <c r="B5" s="9" t="s">
        <v>652</v>
      </c>
      <c r="C5" s="9" t="s">
        <v>648</v>
      </c>
      <c r="D5" s="9" t="s">
        <v>649</v>
      </c>
      <c r="E5" s="9" t="s">
        <v>650</v>
      </c>
      <c r="F5" s="9" t="s">
        <v>651</v>
      </c>
      <c r="G5" s="9" t="s">
        <v>653</v>
      </c>
      <c r="H5" s="9" t="s">
        <v>654</v>
      </c>
      <c r="I5" s="9" t="s">
        <v>655</v>
      </c>
      <c r="J5" s="9" t="s">
        <v>718</v>
      </c>
      <c r="L5" s="9" t="s">
        <v>657</v>
      </c>
      <c r="M5" s="9" t="s">
        <v>656</v>
      </c>
      <c r="O5" s="9" t="s">
        <v>645</v>
      </c>
      <c r="Q5" s="37" t="s">
        <v>640</v>
      </c>
      <c r="R5" s="37" t="s">
        <v>592</v>
      </c>
      <c r="S5" s="37" t="s">
        <v>591</v>
      </c>
    </row>
    <row r="6" spans="1:19" x14ac:dyDescent="0.25">
      <c r="A6" s="96" t="s">
        <v>706</v>
      </c>
      <c r="B6" s="23">
        <v>5900</v>
      </c>
      <c r="C6" s="23">
        <v>551.20000000000005</v>
      </c>
      <c r="D6" s="23">
        <v>220.48</v>
      </c>
      <c r="E6" s="23">
        <v>0</v>
      </c>
      <c r="F6" s="23">
        <f>B6-C6-D6-E6</f>
        <v>5128.3200000000006</v>
      </c>
      <c r="G6" s="23">
        <v>489.51</v>
      </c>
      <c r="H6" s="23">
        <v>0</v>
      </c>
      <c r="I6" s="23">
        <v>489.51</v>
      </c>
      <c r="J6" s="23">
        <f>C6+D6+G6-I6</f>
        <v>771.68000000000006</v>
      </c>
      <c r="L6" s="99">
        <v>45232</v>
      </c>
      <c r="M6" s="23">
        <v>5128.32</v>
      </c>
      <c r="O6" s="23">
        <f>F6-M6</f>
        <v>0</v>
      </c>
      <c r="Q6" s="15"/>
      <c r="R6" s="38"/>
      <c r="S6" s="38"/>
    </row>
    <row r="7" spans="1:19" x14ac:dyDescent="0.25">
      <c r="A7" s="95" t="s">
        <v>707</v>
      </c>
      <c r="B7" s="23">
        <v>5900</v>
      </c>
      <c r="C7" s="23">
        <v>551.20000000000005</v>
      </c>
      <c r="D7" s="23">
        <v>220.48</v>
      </c>
      <c r="E7" s="23">
        <v>0</v>
      </c>
      <c r="F7" s="23">
        <f t="shared" ref="F7:F17" si="0">B7-C7-D7-E7</f>
        <v>5128.3200000000006</v>
      </c>
      <c r="G7" s="23">
        <v>489.51</v>
      </c>
      <c r="H7" s="23">
        <v>0</v>
      </c>
      <c r="I7" s="23">
        <v>489.51</v>
      </c>
      <c r="J7" s="23">
        <f t="shared" ref="J7:J17" si="1">C7+D7+G7-I7</f>
        <v>771.68000000000006</v>
      </c>
      <c r="L7" s="99">
        <v>45261</v>
      </c>
      <c r="M7" s="23">
        <v>5128.32</v>
      </c>
      <c r="O7" s="23">
        <f t="shared" ref="O7:O17" si="2">F7-M7</f>
        <v>0</v>
      </c>
      <c r="Q7" s="40" t="s">
        <v>644</v>
      </c>
      <c r="R7" s="38"/>
      <c r="S7" s="41">
        <f>Comparatives!D26</f>
        <v>770.23</v>
      </c>
    </row>
    <row r="8" spans="1:19" x14ac:dyDescent="0.25">
      <c r="A8" s="95" t="s">
        <v>708</v>
      </c>
      <c r="B8" s="23">
        <v>5900</v>
      </c>
      <c r="C8" s="23">
        <v>551.20000000000005</v>
      </c>
      <c r="D8" s="23">
        <v>220.48</v>
      </c>
      <c r="E8" s="23">
        <v>0</v>
      </c>
      <c r="F8" s="23">
        <f t="shared" si="0"/>
        <v>5128.3200000000006</v>
      </c>
      <c r="G8" s="23">
        <v>489.51</v>
      </c>
      <c r="H8" s="23">
        <v>0</v>
      </c>
      <c r="I8" s="23">
        <v>489.51</v>
      </c>
      <c r="J8" s="23">
        <f t="shared" si="1"/>
        <v>771.68000000000006</v>
      </c>
      <c r="L8" s="99">
        <v>45291</v>
      </c>
      <c r="M8" s="23">
        <v>5128.32</v>
      </c>
      <c r="O8" s="23">
        <f t="shared" si="2"/>
        <v>0</v>
      </c>
      <c r="Q8" s="15"/>
      <c r="R8" s="38"/>
      <c r="S8" s="38"/>
    </row>
    <row r="9" spans="1:19" x14ac:dyDescent="0.25">
      <c r="A9" s="95" t="s">
        <v>709</v>
      </c>
      <c r="B9" s="23">
        <v>5900</v>
      </c>
      <c r="C9" s="23">
        <v>551.20000000000005</v>
      </c>
      <c r="D9" s="23">
        <v>220.48</v>
      </c>
      <c r="E9" s="23">
        <v>0</v>
      </c>
      <c r="F9" s="23">
        <f t="shared" si="0"/>
        <v>5128.3200000000006</v>
      </c>
      <c r="G9" s="23">
        <v>489.51</v>
      </c>
      <c r="H9" s="23">
        <v>0</v>
      </c>
      <c r="I9" s="23">
        <v>489.51</v>
      </c>
      <c r="J9" s="23">
        <f t="shared" si="1"/>
        <v>771.68000000000006</v>
      </c>
      <c r="L9" s="99">
        <v>45323</v>
      </c>
      <c r="M9" s="23">
        <v>5128.32</v>
      </c>
      <c r="O9" s="23">
        <f t="shared" si="2"/>
        <v>0</v>
      </c>
      <c r="Q9" s="15" t="s">
        <v>760</v>
      </c>
      <c r="R9" s="38"/>
      <c r="S9" s="38">
        <f>'Journal '!D11</f>
        <v>15134.279999999999</v>
      </c>
    </row>
    <row r="10" spans="1:19" x14ac:dyDescent="0.25">
      <c r="A10" s="95" t="s">
        <v>710</v>
      </c>
      <c r="B10" s="23">
        <v>5900</v>
      </c>
      <c r="C10" s="23">
        <v>551.20000000000005</v>
      </c>
      <c r="D10" s="23">
        <v>220.48</v>
      </c>
      <c r="E10" s="23">
        <v>0</v>
      </c>
      <c r="F10" s="23">
        <f t="shared" si="0"/>
        <v>5128.3200000000006</v>
      </c>
      <c r="G10" s="23">
        <v>489.51</v>
      </c>
      <c r="H10" s="23">
        <v>0</v>
      </c>
      <c r="I10" s="23">
        <v>489.51</v>
      </c>
      <c r="J10" s="23">
        <f t="shared" si="1"/>
        <v>771.68000000000006</v>
      </c>
      <c r="L10" s="99">
        <v>45353</v>
      </c>
      <c r="M10" s="23">
        <v>5128.32</v>
      </c>
      <c r="O10" s="23">
        <f t="shared" si="2"/>
        <v>0</v>
      </c>
      <c r="Q10" s="15"/>
      <c r="R10" s="38"/>
      <c r="S10" s="38"/>
    </row>
    <row r="11" spans="1:19" x14ac:dyDescent="0.25">
      <c r="A11" s="95" t="s">
        <v>711</v>
      </c>
      <c r="B11" s="23">
        <v>5900</v>
      </c>
      <c r="C11" s="23">
        <v>551.20000000000005</v>
      </c>
      <c r="D11" s="23">
        <v>220.48</v>
      </c>
      <c r="E11" s="23">
        <v>0</v>
      </c>
      <c r="F11" s="23">
        <f t="shared" si="0"/>
        <v>5128.3200000000006</v>
      </c>
      <c r="G11" s="23">
        <v>489.51</v>
      </c>
      <c r="H11" s="23">
        <v>0</v>
      </c>
      <c r="I11" s="23">
        <v>489.51</v>
      </c>
      <c r="J11" s="23">
        <f t="shared" si="1"/>
        <v>771.68000000000006</v>
      </c>
      <c r="L11" s="99">
        <v>45382</v>
      </c>
      <c r="M11" s="23">
        <v>5128.32</v>
      </c>
      <c r="O11" s="23">
        <f t="shared" si="2"/>
        <v>0</v>
      </c>
      <c r="Q11" s="15" t="s">
        <v>761</v>
      </c>
      <c r="R11" s="38">
        <f>Purchases!S6</f>
        <v>9258.7100000000009</v>
      </c>
      <c r="S11" s="38"/>
    </row>
    <row r="12" spans="1:19" x14ac:dyDescent="0.25">
      <c r="A12" s="95" t="s">
        <v>712</v>
      </c>
      <c r="B12" s="23">
        <v>5900</v>
      </c>
      <c r="C12" s="23">
        <v>551.20000000000005</v>
      </c>
      <c r="D12" s="23">
        <v>220.48</v>
      </c>
      <c r="E12" s="23">
        <v>0</v>
      </c>
      <c r="F12" s="23">
        <f t="shared" si="0"/>
        <v>5128.3200000000006</v>
      </c>
      <c r="G12" s="23">
        <v>489.51</v>
      </c>
      <c r="H12" s="23">
        <v>0</v>
      </c>
      <c r="I12" s="23">
        <v>489.51</v>
      </c>
      <c r="J12" s="23">
        <f t="shared" si="1"/>
        <v>771.68000000000006</v>
      </c>
      <c r="L12" s="99">
        <v>45415</v>
      </c>
      <c r="M12" s="23">
        <v>5128.32</v>
      </c>
      <c r="O12" s="23">
        <f t="shared" si="2"/>
        <v>0</v>
      </c>
      <c r="Q12" s="15"/>
      <c r="R12" s="38"/>
      <c r="S12" s="38"/>
    </row>
    <row r="13" spans="1:19" x14ac:dyDescent="0.25">
      <c r="A13" s="95" t="s">
        <v>713</v>
      </c>
      <c r="B13" s="23">
        <v>5900</v>
      </c>
      <c r="C13" s="23">
        <v>551.20000000000005</v>
      </c>
      <c r="D13" s="23">
        <v>220.48</v>
      </c>
      <c r="E13" s="23">
        <v>0</v>
      </c>
      <c r="F13" s="23">
        <f t="shared" si="0"/>
        <v>5128.3200000000006</v>
      </c>
      <c r="G13" s="23">
        <v>489.51</v>
      </c>
      <c r="H13" s="23">
        <v>0</v>
      </c>
      <c r="I13" s="23">
        <v>489.51</v>
      </c>
      <c r="J13" s="23">
        <f t="shared" si="1"/>
        <v>771.68000000000006</v>
      </c>
      <c r="L13" s="99">
        <v>45442</v>
      </c>
      <c r="M13" s="23">
        <v>5128.32</v>
      </c>
      <c r="O13" s="23">
        <f t="shared" si="2"/>
        <v>0</v>
      </c>
      <c r="Q13" s="15" t="s">
        <v>766</v>
      </c>
      <c r="R13" s="38">
        <f>'Journal '!C16</f>
        <v>5874.1200000000017</v>
      </c>
      <c r="S13" s="38"/>
    </row>
    <row r="14" spans="1:19" x14ac:dyDescent="0.25">
      <c r="A14" s="95" t="s">
        <v>714</v>
      </c>
      <c r="B14" s="23">
        <v>5900</v>
      </c>
      <c r="C14" s="23">
        <v>551.20000000000005</v>
      </c>
      <c r="D14" s="23">
        <v>220.48</v>
      </c>
      <c r="E14" s="23">
        <v>0</v>
      </c>
      <c r="F14" s="23">
        <f t="shared" si="0"/>
        <v>5128.3200000000006</v>
      </c>
      <c r="G14" s="23">
        <v>489.51</v>
      </c>
      <c r="H14" s="23">
        <v>0</v>
      </c>
      <c r="I14" s="23">
        <v>489.51</v>
      </c>
      <c r="J14" s="23">
        <f t="shared" si="1"/>
        <v>771.68000000000006</v>
      </c>
      <c r="L14" s="99">
        <v>45473</v>
      </c>
      <c r="M14" s="23">
        <v>5128.32</v>
      </c>
      <c r="O14" s="23">
        <f t="shared" si="2"/>
        <v>0</v>
      </c>
      <c r="Q14" s="15"/>
      <c r="R14" s="38"/>
      <c r="S14" s="38"/>
    </row>
    <row r="15" spans="1:19" x14ac:dyDescent="0.25">
      <c r="A15" s="95" t="s">
        <v>715</v>
      </c>
      <c r="B15" s="23">
        <v>5900</v>
      </c>
      <c r="C15" s="23">
        <v>551.20000000000005</v>
      </c>
      <c r="D15" s="23">
        <v>220.48</v>
      </c>
      <c r="E15" s="23">
        <v>0</v>
      </c>
      <c r="F15" s="23">
        <f t="shared" si="0"/>
        <v>5128.3200000000006</v>
      </c>
      <c r="G15" s="23">
        <v>489.51</v>
      </c>
      <c r="H15" s="23">
        <v>0</v>
      </c>
      <c r="I15" s="23">
        <v>489.51</v>
      </c>
      <c r="J15" s="23">
        <f t="shared" si="1"/>
        <v>771.68000000000006</v>
      </c>
      <c r="L15" s="99">
        <v>45504</v>
      </c>
      <c r="M15" s="23">
        <v>5128.32</v>
      </c>
      <c r="O15" s="23">
        <f t="shared" si="2"/>
        <v>0</v>
      </c>
      <c r="Q15" s="40" t="s">
        <v>643</v>
      </c>
      <c r="R15" s="41">
        <f>S18-SUM(R6:R13)</f>
        <v>771.67999999999665</v>
      </c>
      <c r="S15" s="38"/>
    </row>
    <row r="16" spans="1:19" x14ac:dyDescent="0.25">
      <c r="A16" s="95" t="s">
        <v>716</v>
      </c>
      <c r="B16" s="23">
        <v>5900</v>
      </c>
      <c r="C16" s="23">
        <v>551.20000000000005</v>
      </c>
      <c r="D16" s="23">
        <v>220.48</v>
      </c>
      <c r="E16" s="23">
        <v>0</v>
      </c>
      <c r="F16" s="23">
        <f t="shared" si="0"/>
        <v>5128.3200000000006</v>
      </c>
      <c r="G16" s="23">
        <v>489.51</v>
      </c>
      <c r="H16" s="23">
        <v>0</v>
      </c>
      <c r="I16" s="23">
        <v>489.51</v>
      </c>
      <c r="J16" s="23">
        <f t="shared" si="1"/>
        <v>771.68000000000006</v>
      </c>
      <c r="L16" s="99">
        <v>45535</v>
      </c>
      <c r="M16" s="23">
        <v>5128.32</v>
      </c>
      <c r="O16" s="23">
        <f t="shared" si="2"/>
        <v>0</v>
      </c>
      <c r="Q16" s="40"/>
      <c r="R16" s="41"/>
      <c r="S16" s="38"/>
    </row>
    <row r="17" spans="1:19" x14ac:dyDescent="0.25">
      <c r="A17" s="95" t="s">
        <v>717</v>
      </c>
      <c r="B17" s="23">
        <v>5900</v>
      </c>
      <c r="C17" s="23">
        <v>551.20000000000005</v>
      </c>
      <c r="D17" s="23">
        <v>220.48</v>
      </c>
      <c r="E17" s="23">
        <v>0</v>
      </c>
      <c r="F17" s="23">
        <f t="shared" si="0"/>
        <v>5128.3200000000006</v>
      </c>
      <c r="G17" s="23">
        <v>489.51</v>
      </c>
      <c r="H17" s="23">
        <v>0</v>
      </c>
      <c r="I17" s="23">
        <v>489.51</v>
      </c>
      <c r="J17" s="23">
        <f t="shared" si="1"/>
        <v>771.68000000000006</v>
      </c>
      <c r="L17" s="99"/>
      <c r="M17" s="23"/>
      <c r="O17" s="23">
        <f t="shared" si="2"/>
        <v>5128.3200000000006</v>
      </c>
      <c r="Q17" s="15"/>
      <c r="R17" s="52"/>
      <c r="S17" s="52"/>
    </row>
    <row r="18" spans="1:19" ht="15.75" thickBot="1" x14ac:dyDescent="0.3">
      <c r="A18" s="95"/>
      <c r="B18" s="23"/>
      <c r="C18" s="23"/>
      <c r="D18" s="23"/>
      <c r="E18" s="23"/>
      <c r="F18" s="48"/>
      <c r="G18" s="48"/>
      <c r="H18" s="48"/>
      <c r="I18" s="48"/>
      <c r="J18" s="48"/>
      <c r="L18" s="48"/>
      <c r="M18" s="23"/>
      <c r="O18" s="23"/>
      <c r="Q18" s="15"/>
      <c r="R18" s="56">
        <f>SUM(R6:R17)</f>
        <v>15904.509999999998</v>
      </c>
      <c r="S18" s="56">
        <f>SUM(S6:S17)</f>
        <v>15904.509999999998</v>
      </c>
    </row>
    <row r="19" spans="1:19" s="35" customFormat="1" ht="21.75" customHeight="1" thickTop="1" thickBot="1" x14ac:dyDescent="0.3">
      <c r="A19" s="49" t="s">
        <v>610</v>
      </c>
      <c r="B19" s="97">
        <f t="shared" ref="B19:J19" si="3">SUM(B6:B18)</f>
        <v>70800</v>
      </c>
      <c r="C19" s="97">
        <f t="shared" si="3"/>
        <v>6614.3999999999987</v>
      </c>
      <c r="D19" s="97">
        <f t="shared" si="3"/>
        <v>2645.7599999999998</v>
      </c>
      <c r="E19" s="97">
        <f t="shared" si="3"/>
        <v>0</v>
      </c>
      <c r="F19" s="97">
        <f t="shared" si="3"/>
        <v>61539.840000000004</v>
      </c>
      <c r="G19" s="97">
        <f t="shared" si="3"/>
        <v>5874.1200000000017</v>
      </c>
      <c r="H19" s="97">
        <f t="shared" si="3"/>
        <v>0</v>
      </c>
      <c r="I19" s="97">
        <f>SUM(I6:I18)</f>
        <v>5874.1200000000017</v>
      </c>
      <c r="J19" s="97">
        <f t="shared" si="3"/>
        <v>9260.1600000000017</v>
      </c>
      <c r="L19" s="51"/>
      <c r="M19" s="97">
        <f>SUM(M6:M18)</f>
        <v>56411.519999999997</v>
      </c>
      <c r="O19" s="97">
        <f>SUM(O6:O18)</f>
        <v>5128.3200000000006</v>
      </c>
      <c r="Q19" s="15"/>
      <c r="R19" s="55"/>
      <c r="S19" s="57">
        <f>R18-S18</f>
        <v>0</v>
      </c>
    </row>
    <row r="20" spans="1:19" s="35" customFormat="1" ht="14.25" customHeight="1" thickTop="1" x14ac:dyDescent="0.25">
      <c r="A20" s="50"/>
      <c r="B20" s="51"/>
      <c r="C20" s="51"/>
      <c r="D20" s="51"/>
      <c r="E20" s="51"/>
      <c r="F20" s="51"/>
      <c r="G20" s="51"/>
      <c r="H20" s="51"/>
      <c r="I20" s="51"/>
      <c r="J20" s="51"/>
      <c r="L20" s="51"/>
      <c r="M20" s="51"/>
      <c r="O20" s="51"/>
    </row>
    <row r="21" spans="1:19" x14ac:dyDescent="0.25">
      <c r="A21" s="39" t="s">
        <v>660</v>
      </c>
    </row>
    <row r="22" spans="1:19" x14ac:dyDescent="0.25">
      <c r="A22" s="9" t="s">
        <v>659</v>
      </c>
      <c r="B22" s="9" t="s">
        <v>652</v>
      </c>
      <c r="C22" s="9" t="s">
        <v>648</v>
      </c>
      <c r="D22" s="9" t="s">
        <v>649</v>
      </c>
      <c r="E22" s="9" t="s">
        <v>650</v>
      </c>
      <c r="F22" s="9" t="s">
        <v>651</v>
      </c>
      <c r="G22" s="9" t="s">
        <v>653</v>
      </c>
      <c r="H22" s="9" t="s">
        <v>654</v>
      </c>
      <c r="I22" s="9" t="s">
        <v>655</v>
      </c>
      <c r="J22" s="9" t="s">
        <v>718</v>
      </c>
      <c r="L22" s="9" t="s">
        <v>657</v>
      </c>
      <c r="M22" s="9" t="s">
        <v>656</v>
      </c>
      <c r="O22" s="9" t="s">
        <v>645</v>
      </c>
      <c r="Q22" s="34" t="s">
        <v>196</v>
      </c>
      <c r="R22" s="34"/>
      <c r="S22" s="34"/>
    </row>
    <row r="23" spans="1:19" x14ac:dyDescent="0.25">
      <c r="A23" s="15" t="s">
        <v>719</v>
      </c>
      <c r="B23" s="23">
        <v>2000</v>
      </c>
      <c r="C23" s="23">
        <v>190.4</v>
      </c>
      <c r="D23" s="23">
        <v>76.16</v>
      </c>
      <c r="E23" s="23">
        <v>0</v>
      </c>
      <c r="F23" s="23">
        <f>B23-C23-D23</f>
        <v>1733.4399999999998</v>
      </c>
      <c r="G23" s="23">
        <v>167.67</v>
      </c>
      <c r="H23" s="23">
        <v>0</v>
      </c>
      <c r="I23" s="23">
        <v>167.67</v>
      </c>
      <c r="J23" s="23">
        <f>C23+D23+G23-I23</f>
        <v>266.56000000000006</v>
      </c>
      <c r="L23" s="99">
        <v>45232</v>
      </c>
      <c r="M23" s="23">
        <v>1733.4399999999998</v>
      </c>
      <c r="O23" s="23">
        <f>F23-M23</f>
        <v>0</v>
      </c>
      <c r="Q23" s="37" t="s">
        <v>640</v>
      </c>
      <c r="R23" s="37" t="s">
        <v>592</v>
      </c>
      <c r="S23" s="37" t="s">
        <v>591</v>
      </c>
    </row>
    <row r="24" spans="1:19" x14ac:dyDescent="0.25">
      <c r="A24" s="15" t="s">
        <v>720</v>
      </c>
      <c r="B24" s="23">
        <v>2000</v>
      </c>
      <c r="C24" s="23">
        <v>190.4</v>
      </c>
      <c r="D24" s="23">
        <v>76.16</v>
      </c>
      <c r="E24" s="23">
        <v>0</v>
      </c>
      <c r="F24" s="23">
        <f t="shared" ref="F24:F58" si="4">B24-C24-D24</f>
        <v>1733.4399999999998</v>
      </c>
      <c r="G24" s="23">
        <v>167.67</v>
      </c>
      <c r="H24" s="23">
        <v>0</v>
      </c>
      <c r="I24" s="23">
        <v>167.67</v>
      </c>
      <c r="J24" s="23">
        <f t="shared" ref="J24:J58" si="5">C24+D24+G24-I24</f>
        <v>266.56000000000006</v>
      </c>
      <c r="L24" s="99">
        <v>45261</v>
      </c>
      <c r="M24" s="23">
        <v>1733.4399999999998</v>
      </c>
      <c r="O24" s="23">
        <f t="shared" ref="O24:O58" si="6">F24-M24</f>
        <v>0</v>
      </c>
      <c r="Q24" s="15"/>
      <c r="R24" s="38"/>
      <c r="S24" s="38"/>
    </row>
    <row r="25" spans="1:19" x14ac:dyDescent="0.25">
      <c r="A25" s="15" t="s">
        <v>721</v>
      </c>
      <c r="B25" s="23">
        <v>2000</v>
      </c>
      <c r="C25" s="23">
        <v>190.4</v>
      </c>
      <c r="D25" s="23">
        <v>76.16</v>
      </c>
      <c r="E25" s="23">
        <v>0</v>
      </c>
      <c r="F25" s="23">
        <f t="shared" si="4"/>
        <v>1733.4399999999998</v>
      </c>
      <c r="G25" s="23">
        <v>167.67</v>
      </c>
      <c r="H25" s="23">
        <v>0</v>
      </c>
      <c r="I25" s="23">
        <v>167.67</v>
      </c>
      <c r="J25" s="23">
        <f t="shared" si="5"/>
        <v>266.56000000000006</v>
      </c>
      <c r="L25" s="99">
        <v>45291</v>
      </c>
      <c r="M25" s="23">
        <v>1733.4399999999998</v>
      </c>
      <c r="O25" s="23">
        <f t="shared" si="6"/>
        <v>0</v>
      </c>
      <c r="Q25" s="40" t="s">
        <v>644</v>
      </c>
      <c r="R25" s="38"/>
      <c r="S25" s="41">
        <f>Comparatives!D28</f>
        <v>5128.3200000000006</v>
      </c>
    </row>
    <row r="26" spans="1:19" x14ac:dyDescent="0.25">
      <c r="A26" s="15" t="s">
        <v>722</v>
      </c>
      <c r="B26" s="23">
        <v>2000</v>
      </c>
      <c r="C26" s="23">
        <v>190.4</v>
      </c>
      <c r="D26" s="23">
        <v>76.16</v>
      </c>
      <c r="E26" s="23">
        <v>0</v>
      </c>
      <c r="F26" s="23">
        <f t="shared" si="4"/>
        <v>1733.4399999999998</v>
      </c>
      <c r="G26" s="23">
        <v>167.67</v>
      </c>
      <c r="H26" s="23">
        <v>0</v>
      </c>
      <c r="I26" s="23">
        <v>167.67</v>
      </c>
      <c r="J26" s="23">
        <f t="shared" si="5"/>
        <v>266.56000000000006</v>
      </c>
      <c r="L26" s="99">
        <v>45323</v>
      </c>
      <c r="M26" s="23">
        <v>1733.4399999999998</v>
      </c>
      <c r="O26" s="23">
        <f t="shared" si="6"/>
        <v>0</v>
      </c>
      <c r="Q26" s="15"/>
      <c r="R26" s="38"/>
      <c r="S26" s="38"/>
    </row>
    <row r="27" spans="1:19" x14ac:dyDescent="0.25">
      <c r="A27" s="15" t="s">
        <v>723</v>
      </c>
      <c r="B27" s="23">
        <v>2000</v>
      </c>
      <c r="C27" s="23">
        <v>190.4</v>
      </c>
      <c r="D27" s="23">
        <v>76.16</v>
      </c>
      <c r="E27" s="23">
        <v>0</v>
      </c>
      <c r="F27" s="23">
        <f t="shared" si="4"/>
        <v>1733.4399999999998</v>
      </c>
      <c r="G27" s="23">
        <v>167.67</v>
      </c>
      <c r="H27" s="23">
        <v>0</v>
      </c>
      <c r="I27" s="23">
        <v>167.67</v>
      </c>
      <c r="J27" s="23">
        <f t="shared" si="5"/>
        <v>266.56000000000006</v>
      </c>
      <c r="L27" s="99">
        <v>45353</v>
      </c>
      <c r="M27" s="23">
        <v>1733.4399999999998</v>
      </c>
      <c r="O27" s="23">
        <f t="shared" si="6"/>
        <v>0</v>
      </c>
      <c r="Q27" s="15" t="s">
        <v>767</v>
      </c>
      <c r="R27" s="38"/>
      <c r="S27" s="38">
        <f>'Journal '!D12</f>
        <v>61539.840000000004</v>
      </c>
    </row>
    <row r="28" spans="1:19" x14ac:dyDescent="0.25">
      <c r="A28" s="15" t="s">
        <v>724</v>
      </c>
      <c r="B28" s="23">
        <v>2000</v>
      </c>
      <c r="C28" s="23">
        <v>190.4</v>
      </c>
      <c r="D28" s="23">
        <v>76.16</v>
      </c>
      <c r="E28" s="23">
        <v>0</v>
      </c>
      <c r="F28" s="23">
        <f t="shared" si="4"/>
        <v>1733.4399999999998</v>
      </c>
      <c r="G28" s="23">
        <v>167.67</v>
      </c>
      <c r="H28" s="23">
        <v>0</v>
      </c>
      <c r="I28" s="23">
        <v>167.67</v>
      </c>
      <c r="J28" s="23">
        <f t="shared" si="5"/>
        <v>266.56000000000006</v>
      </c>
      <c r="L28" s="99">
        <v>45382</v>
      </c>
      <c r="M28" s="23">
        <v>1733.4399999999998</v>
      </c>
      <c r="O28" s="23">
        <f t="shared" si="6"/>
        <v>0</v>
      </c>
      <c r="Q28" s="15"/>
      <c r="R28" s="38"/>
      <c r="S28" s="38"/>
    </row>
    <row r="29" spans="1:19" x14ac:dyDescent="0.25">
      <c r="A29" s="15" t="s">
        <v>725</v>
      </c>
      <c r="B29" s="23">
        <v>2000</v>
      </c>
      <c r="C29" s="23">
        <v>190.4</v>
      </c>
      <c r="D29" s="23">
        <v>76.16</v>
      </c>
      <c r="E29" s="23">
        <v>0</v>
      </c>
      <c r="F29" s="23">
        <f t="shared" si="4"/>
        <v>1733.4399999999998</v>
      </c>
      <c r="G29" s="23">
        <v>167.67</v>
      </c>
      <c r="H29" s="23">
        <v>0</v>
      </c>
      <c r="I29" s="23">
        <v>167.67</v>
      </c>
      <c r="J29" s="23">
        <f t="shared" si="5"/>
        <v>266.56000000000006</v>
      </c>
      <c r="L29" s="99">
        <v>45415</v>
      </c>
      <c r="M29" s="23">
        <v>1733.4399999999998</v>
      </c>
      <c r="O29" s="23">
        <f t="shared" si="6"/>
        <v>0</v>
      </c>
      <c r="Q29" s="15" t="s">
        <v>768</v>
      </c>
      <c r="R29" s="38">
        <f>Purchases!AE6</f>
        <v>61539.840000000026</v>
      </c>
      <c r="S29" s="38"/>
    </row>
    <row r="30" spans="1:19" x14ac:dyDescent="0.25">
      <c r="A30" s="15" t="s">
        <v>726</v>
      </c>
      <c r="B30" s="23">
        <v>2000</v>
      </c>
      <c r="C30" s="23">
        <v>190.4</v>
      </c>
      <c r="D30" s="23">
        <v>76.16</v>
      </c>
      <c r="E30" s="23">
        <v>0</v>
      </c>
      <c r="F30" s="23">
        <f t="shared" si="4"/>
        <v>1733.4399999999998</v>
      </c>
      <c r="G30" s="23">
        <v>167.67</v>
      </c>
      <c r="H30" s="23">
        <v>0</v>
      </c>
      <c r="I30" s="23">
        <v>167.67</v>
      </c>
      <c r="J30" s="23">
        <f t="shared" si="5"/>
        <v>266.56000000000006</v>
      </c>
      <c r="L30" s="99">
        <v>45442</v>
      </c>
      <c r="M30" s="23">
        <v>1733.4399999999998</v>
      </c>
      <c r="O30" s="23">
        <f t="shared" si="6"/>
        <v>0</v>
      </c>
      <c r="Q30" s="15"/>
      <c r="R30" s="38"/>
      <c r="S30" s="38"/>
    </row>
    <row r="31" spans="1:19" x14ac:dyDescent="0.25">
      <c r="A31" s="15" t="s">
        <v>727</v>
      </c>
      <c r="B31" s="23">
        <v>2000</v>
      </c>
      <c r="C31" s="23">
        <v>190.4</v>
      </c>
      <c r="D31" s="23">
        <v>76.16</v>
      </c>
      <c r="E31" s="23">
        <v>0</v>
      </c>
      <c r="F31" s="23">
        <f t="shared" si="4"/>
        <v>1733.4399999999998</v>
      </c>
      <c r="G31" s="23">
        <v>167.67</v>
      </c>
      <c r="H31" s="23">
        <v>0</v>
      </c>
      <c r="I31" s="23">
        <v>167.67</v>
      </c>
      <c r="J31" s="23">
        <f t="shared" si="5"/>
        <v>266.56000000000006</v>
      </c>
      <c r="L31" s="99">
        <v>45473</v>
      </c>
      <c r="M31" s="23">
        <v>1733.4399999999998</v>
      </c>
      <c r="O31" s="23">
        <f t="shared" si="6"/>
        <v>0</v>
      </c>
      <c r="Q31" s="40" t="s">
        <v>643</v>
      </c>
      <c r="R31" s="41">
        <f>S34-SUM(R24:R30)</f>
        <v>5128.3199999999779</v>
      </c>
      <c r="S31" s="38"/>
    </row>
    <row r="32" spans="1:19" x14ac:dyDescent="0.25">
      <c r="A32" s="15" t="s">
        <v>728</v>
      </c>
      <c r="B32" s="23">
        <v>2000</v>
      </c>
      <c r="C32" s="23">
        <v>190.4</v>
      </c>
      <c r="D32" s="23">
        <v>76.16</v>
      </c>
      <c r="E32" s="23">
        <v>0</v>
      </c>
      <c r="F32" s="23">
        <f t="shared" si="4"/>
        <v>1733.4399999999998</v>
      </c>
      <c r="G32" s="23">
        <v>167.67</v>
      </c>
      <c r="H32" s="23">
        <v>0</v>
      </c>
      <c r="I32" s="23">
        <v>167.67</v>
      </c>
      <c r="J32" s="23">
        <f t="shared" si="5"/>
        <v>266.56000000000006</v>
      </c>
      <c r="L32" s="99">
        <v>45504</v>
      </c>
      <c r="M32" s="23">
        <v>1733.4399999999998</v>
      </c>
      <c r="O32" s="23">
        <f t="shared" si="6"/>
        <v>0</v>
      </c>
      <c r="Q32" s="40"/>
      <c r="R32" s="41"/>
      <c r="S32" s="38"/>
    </row>
    <row r="33" spans="1:19" x14ac:dyDescent="0.25">
      <c r="A33" s="15" t="s">
        <v>729</v>
      </c>
      <c r="B33" s="23">
        <v>2000</v>
      </c>
      <c r="C33" s="23">
        <v>190.4</v>
      </c>
      <c r="D33" s="23">
        <v>76.16</v>
      </c>
      <c r="E33" s="23">
        <v>0</v>
      </c>
      <c r="F33" s="23">
        <f t="shared" si="4"/>
        <v>1733.4399999999998</v>
      </c>
      <c r="G33" s="23">
        <v>167.67</v>
      </c>
      <c r="H33" s="23">
        <v>0</v>
      </c>
      <c r="I33" s="23">
        <v>167.67</v>
      </c>
      <c r="J33" s="23">
        <f t="shared" si="5"/>
        <v>266.56000000000006</v>
      </c>
      <c r="L33" s="99">
        <v>45535</v>
      </c>
      <c r="M33" s="23">
        <v>1733.4399999999998</v>
      </c>
      <c r="O33" s="23">
        <f t="shared" si="6"/>
        <v>0</v>
      </c>
      <c r="Q33" s="15"/>
      <c r="R33" s="52"/>
      <c r="S33" s="52"/>
    </row>
    <row r="34" spans="1:19" ht="15.75" thickBot="1" x14ac:dyDescent="0.3">
      <c r="A34" s="15" t="s">
        <v>730</v>
      </c>
      <c r="B34" s="23">
        <v>2000</v>
      </c>
      <c r="C34" s="23">
        <v>190.4</v>
      </c>
      <c r="D34" s="23">
        <v>76.16</v>
      </c>
      <c r="E34" s="23">
        <v>0</v>
      </c>
      <c r="F34" s="23">
        <f t="shared" si="4"/>
        <v>1733.4399999999998</v>
      </c>
      <c r="G34" s="23">
        <v>167.67</v>
      </c>
      <c r="H34" s="23">
        <v>0</v>
      </c>
      <c r="I34" s="23">
        <v>167.67</v>
      </c>
      <c r="J34" s="23">
        <f t="shared" si="5"/>
        <v>266.56000000000006</v>
      </c>
      <c r="L34" s="23"/>
      <c r="M34" s="23"/>
      <c r="O34" s="23">
        <f t="shared" si="6"/>
        <v>1733.4399999999998</v>
      </c>
      <c r="Q34" s="15"/>
      <c r="R34" s="56">
        <f>SUM(R24:R33)</f>
        <v>66668.160000000003</v>
      </c>
      <c r="S34" s="56">
        <f>SUM(S24:S33)</f>
        <v>66668.160000000003</v>
      </c>
    </row>
    <row r="35" spans="1:19" ht="16.5" thickTop="1" x14ac:dyDescent="0.25">
      <c r="A35" s="15" t="s">
        <v>731</v>
      </c>
      <c r="B35" s="48">
        <v>1950</v>
      </c>
      <c r="C35" s="48">
        <v>180.4</v>
      </c>
      <c r="D35" s="48">
        <v>72.16</v>
      </c>
      <c r="E35" s="48">
        <v>0</v>
      </c>
      <c r="F35" s="48">
        <f t="shared" si="4"/>
        <v>1697.4399999999998</v>
      </c>
      <c r="G35" s="48">
        <v>160.91999999999999</v>
      </c>
      <c r="H35" s="23">
        <v>0</v>
      </c>
      <c r="I35" s="48">
        <v>160.91999999999999</v>
      </c>
      <c r="J35" s="23">
        <f t="shared" si="5"/>
        <v>252.56000000000003</v>
      </c>
      <c r="L35" s="99">
        <v>45232</v>
      </c>
      <c r="M35" s="23">
        <v>1697.4399999999998</v>
      </c>
      <c r="O35" s="23">
        <f t="shared" si="6"/>
        <v>0</v>
      </c>
      <c r="Q35" s="15"/>
      <c r="R35" s="55"/>
      <c r="S35" s="57">
        <f>R34-S34</f>
        <v>0</v>
      </c>
    </row>
    <row r="36" spans="1:19" x14ac:dyDescent="0.25">
      <c r="A36" s="15" t="s">
        <v>732</v>
      </c>
      <c r="B36" s="48">
        <v>1950</v>
      </c>
      <c r="C36" s="48">
        <v>180.4</v>
      </c>
      <c r="D36" s="48">
        <v>72.16</v>
      </c>
      <c r="E36" s="48">
        <v>0</v>
      </c>
      <c r="F36" s="48">
        <f t="shared" si="4"/>
        <v>1697.4399999999998</v>
      </c>
      <c r="G36" s="48">
        <v>160.91999999999999</v>
      </c>
      <c r="H36" s="23">
        <v>0</v>
      </c>
      <c r="I36" s="48">
        <v>160.91999999999999</v>
      </c>
      <c r="J36" s="23">
        <f t="shared" si="5"/>
        <v>252.56000000000003</v>
      </c>
      <c r="L36" s="99">
        <v>45261</v>
      </c>
      <c r="M36" s="23">
        <v>1697.4399999999998</v>
      </c>
      <c r="O36" s="23">
        <f t="shared" si="6"/>
        <v>0</v>
      </c>
    </row>
    <row r="37" spans="1:19" x14ac:dyDescent="0.25">
      <c r="A37" s="15" t="s">
        <v>733</v>
      </c>
      <c r="B37" s="48">
        <v>1950</v>
      </c>
      <c r="C37" s="48">
        <v>180.4</v>
      </c>
      <c r="D37" s="48">
        <v>72.16</v>
      </c>
      <c r="E37" s="48">
        <v>0</v>
      </c>
      <c r="F37" s="48">
        <f t="shared" si="4"/>
        <v>1697.4399999999998</v>
      </c>
      <c r="G37" s="48">
        <v>160.91999999999999</v>
      </c>
      <c r="H37" s="23">
        <v>0</v>
      </c>
      <c r="I37" s="48">
        <v>160.91999999999999</v>
      </c>
      <c r="J37" s="23">
        <f t="shared" si="5"/>
        <v>252.56000000000003</v>
      </c>
      <c r="L37" s="99">
        <v>45291</v>
      </c>
      <c r="M37" s="23">
        <v>1697.4399999999998</v>
      </c>
      <c r="O37" s="23">
        <f t="shared" si="6"/>
        <v>0</v>
      </c>
    </row>
    <row r="38" spans="1:19" x14ac:dyDescent="0.25">
      <c r="A38" s="15" t="s">
        <v>734</v>
      </c>
      <c r="B38" s="48">
        <v>1950</v>
      </c>
      <c r="C38" s="48">
        <v>180.4</v>
      </c>
      <c r="D38" s="48">
        <v>72.16</v>
      </c>
      <c r="E38" s="48">
        <v>0</v>
      </c>
      <c r="F38" s="48">
        <f t="shared" si="4"/>
        <v>1697.4399999999998</v>
      </c>
      <c r="G38" s="48">
        <v>160.91999999999999</v>
      </c>
      <c r="H38" s="23">
        <v>0</v>
      </c>
      <c r="I38" s="48">
        <v>160.91999999999999</v>
      </c>
      <c r="J38" s="23">
        <f t="shared" si="5"/>
        <v>252.56000000000003</v>
      </c>
      <c r="L38" s="99">
        <v>45323</v>
      </c>
      <c r="M38" s="23">
        <v>1697.4399999999998</v>
      </c>
      <c r="O38" s="23">
        <f t="shared" si="6"/>
        <v>0</v>
      </c>
      <c r="Q38" s="34" t="s">
        <v>663</v>
      </c>
      <c r="R38" s="34"/>
      <c r="S38" s="34"/>
    </row>
    <row r="39" spans="1:19" x14ac:dyDescent="0.25">
      <c r="A39" s="15" t="s">
        <v>735</v>
      </c>
      <c r="B39" s="48">
        <v>1950</v>
      </c>
      <c r="C39" s="48">
        <v>180.4</v>
      </c>
      <c r="D39" s="48">
        <v>72.16</v>
      </c>
      <c r="E39" s="48">
        <v>0</v>
      </c>
      <c r="F39" s="48">
        <f t="shared" si="4"/>
        <v>1697.4399999999998</v>
      </c>
      <c r="G39" s="48">
        <v>160.91999999999999</v>
      </c>
      <c r="H39" s="23">
        <v>0</v>
      </c>
      <c r="I39" s="48">
        <v>160.91999999999999</v>
      </c>
      <c r="J39" s="23">
        <f t="shared" si="5"/>
        <v>252.56000000000003</v>
      </c>
      <c r="L39" s="99">
        <v>45353</v>
      </c>
      <c r="M39" s="23">
        <v>1697.4399999999998</v>
      </c>
      <c r="O39" s="23">
        <f t="shared" si="6"/>
        <v>0</v>
      </c>
      <c r="Q39" s="37" t="s">
        <v>640</v>
      </c>
      <c r="R39" s="37" t="s">
        <v>592</v>
      </c>
      <c r="S39" s="37" t="s">
        <v>591</v>
      </c>
    </row>
    <row r="40" spans="1:19" x14ac:dyDescent="0.25">
      <c r="A40" s="15" t="s">
        <v>736</v>
      </c>
      <c r="B40" s="48">
        <v>1950</v>
      </c>
      <c r="C40" s="48">
        <v>180.4</v>
      </c>
      <c r="D40" s="48">
        <v>72.16</v>
      </c>
      <c r="E40" s="48">
        <v>0</v>
      </c>
      <c r="F40" s="48">
        <f t="shared" si="4"/>
        <v>1697.4399999999998</v>
      </c>
      <c r="G40" s="48">
        <v>160.91999999999999</v>
      </c>
      <c r="H40" s="23">
        <v>0</v>
      </c>
      <c r="I40" s="48">
        <v>160.91999999999999</v>
      </c>
      <c r="J40" s="23">
        <f t="shared" si="5"/>
        <v>252.56000000000003</v>
      </c>
      <c r="L40" s="99">
        <v>45382</v>
      </c>
      <c r="M40" s="23">
        <v>1697.4399999999998</v>
      </c>
      <c r="O40" s="23">
        <f t="shared" si="6"/>
        <v>0</v>
      </c>
      <c r="Q40" s="15"/>
      <c r="R40" s="38"/>
      <c r="S40" s="38"/>
    </row>
    <row r="41" spans="1:19" x14ac:dyDescent="0.25">
      <c r="A41" s="15" t="s">
        <v>737</v>
      </c>
      <c r="B41" s="48">
        <v>1950</v>
      </c>
      <c r="C41" s="48">
        <v>180.4</v>
      </c>
      <c r="D41" s="48">
        <v>72.16</v>
      </c>
      <c r="E41" s="48">
        <v>0</v>
      </c>
      <c r="F41" s="48">
        <f t="shared" si="4"/>
        <v>1697.4399999999998</v>
      </c>
      <c r="G41" s="48">
        <v>160.91999999999999</v>
      </c>
      <c r="H41" s="23">
        <v>0</v>
      </c>
      <c r="I41" s="48">
        <v>160.91999999999999</v>
      </c>
      <c r="J41" s="23">
        <f t="shared" si="5"/>
        <v>252.56000000000003</v>
      </c>
      <c r="L41" s="99">
        <v>45415</v>
      </c>
      <c r="M41" s="23">
        <v>1697.4399999999998</v>
      </c>
      <c r="O41" s="23">
        <f t="shared" si="6"/>
        <v>0</v>
      </c>
      <c r="Q41" s="40" t="s">
        <v>644</v>
      </c>
      <c r="R41" s="38"/>
      <c r="S41" s="41"/>
    </row>
    <row r="42" spans="1:19" x14ac:dyDescent="0.25">
      <c r="A42" s="15" t="s">
        <v>742</v>
      </c>
      <c r="B42" s="48">
        <v>1950</v>
      </c>
      <c r="C42" s="48">
        <v>180.4</v>
      </c>
      <c r="D42" s="48">
        <v>72.16</v>
      </c>
      <c r="E42" s="48">
        <v>0</v>
      </c>
      <c r="F42" s="48">
        <f t="shared" si="4"/>
        <v>1697.4399999999998</v>
      </c>
      <c r="G42" s="48">
        <v>160.91999999999999</v>
      </c>
      <c r="H42" s="23">
        <v>0</v>
      </c>
      <c r="I42" s="48">
        <v>160.91999999999999</v>
      </c>
      <c r="J42" s="23">
        <f t="shared" si="5"/>
        <v>252.56000000000003</v>
      </c>
      <c r="L42" s="99">
        <v>45442</v>
      </c>
      <c r="M42" s="23">
        <v>1697.4399999999998</v>
      </c>
      <c r="O42" s="23">
        <f t="shared" si="6"/>
        <v>0</v>
      </c>
      <c r="Q42" s="15"/>
      <c r="R42" s="38"/>
      <c r="S42" s="38"/>
    </row>
    <row r="43" spans="1:19" x14ac:dyDescent="0.25">
      <c r="A43" s="15" t="s">
        <v>738</v>
      </c>
      <c r="B43" s="48">
        <v>1950</v>
      </c>
      <c r="C43" s="48">
        <v>180.4</v>
      </c>
      <c r="D43" s="48">
        <v>72.16</v>
      </c>
      <c r="E43" s="48">
        <v>0</v>
      </c>
      <c r="F43" s="48">
        <f t="shared" si="4"/>
        <v>1697.4399999999998</v>
      </c>
      <c r="G43" s="48">
        <v>160.91999999999999</v>
      </c>
      <c r="H43" s="23">
        <v>0</v>
      </c>
      <c r="I43" s="48">
        <v>160.91999999999999</v>
      </c>
      <c r="J43" s="23">
        <f t="shared" si="5"/>
        <v>252.56000000000003</v>
      </c>
      <c r="L43" s="99">
        <v>45473</v>
      </c>
      <c r="M43" s="23">
        <v>1697.4399999999998</v>
      </c>
      <c r="O43" s="23">
        <f t="shared" si="6"/>
        <v>0</v>
      </c>
      <c r="Q43" s="15"/>
      <c r="R43" s="38"/>
      <c r="S43" s="38"/>
    </row>
    <row r="44" spans="1:19" x14ac:dyDescent="0.25">
      <c r="A44" s="15" t="s">
        <v>739</v>
      </c>
      <c r="B44" s="48">
        <v>1950</v>
      </c>
      <c r="C44" s="48">
        <v>180.4</v>
      </c>
      <c r="D44" s="48">
        <v>72.16</v>
      </c>
      <c r="E44" s="48">
        <v>0</v>
      </c>
      <c r="F44" s="48">
        <f t="shared" si="4"/>
        <v>1697.4399999999998</v>
      </c>
      <c r="G44" s="48">
        <v>160.91999999999999</v>
      </c>
      <c r="H44" s="23">
        <v>0</v>
      </c>
      <c r="I44" s="48">
        <v>160.91999999999999</v>
      </c>
      <c r="J44" s="23">
        <f t="shared" si="5"/>
        <v>252.56000000000003</v>
      </c>
      <c r="L44" s="99">
        <v>45504</v>
      </c>
      <c r="M44" s="23">
        <v>1697.4399999999998</v>
      </c>
      <c r="O44" s="23">
        <f t="shared" si="6"/>
        <v>0</v>
      </c>
      <c r="Q44" s="15"/>
      <c r="R44" s="38"/>
      <c r="S44" s="38"/>
    </row>
    <row r="45" spans="1:19" x14ac:dyDescent="0.25">
      <c r="A45" s="15" t="s">
        <v>740</v>
      </c>
      <c r="B45" s="48">
        <v>1950</v>
      </c>
      <c r="C45" s="48">
        <v>180.4</v>
      </c>
      <c r="D45" s="48">
        <v>72.16</v>
      </c>
      <c r="E45" s="48">
        <v>0</v>
      </c>
      <c r="F45" s="48">
        <f t="shared" si="4"/>
        <v>1697.4399999999998</v>
      </c>
      <c r="G45" s="48">
        <v>160.91999999999999</v>
      </c>
      <c r="H45" s="23">
        <v>0</v>
      </c>
      <c r="I45" s="48">
        <v>160.91999999999999</v>
      </c>
      <c r="J45" s="23">
        <f t="shared" si="5"/>
        <v>252.56000000000003</v>
      </c>
      <c r="L45" s="99">
        <v>45535</v>
      </c>
      <c r="M45" s="23">
        <v>1697.4399999999998</v>
      </c>
      <c r="O45" s="23">
        <f t="shared" si="6"/>
        <v>0</v>
      </c>
      <c r="Q45" s="15"/>
      <c r="R45" s="38"/>
      <c r="S45" s="38"/>
    </row>
    <row r="46" spans="1:19" x14ac:dyDescent="0.25">
      <c r="A46" s="15" t="s">
        <v>741</v>
      </c>
      <c r="B46" s="48">
        <v>1950</v>
      </c>
      <c r="C46" s="48">
        <v>180.4</v>
      </c>
      <c r="D46" s="48">
        <v>72.16</v>
      </c>
      <c r="E46" s="48">
        <v>0</v>
      </c>
      <c r="F46" s="48">
        <f t="shared" si="4"/>
        <v>1697.4399999999998</v>
      </c>
      <c r="G46" s="48">
        <v>160.91999999999999</v>
      </c>
      <c r="H46" s="23">
        <v>0</v>
      </c>
      <c r="I46" s="48">
        <v>160.91999999999999</v>
      </c>
      <c r="J46" s="23">
        <f t="shared" si="5"/>
        <v>252.56000000000003</v>
      </c>
      <c r="L46" s="23"/>
      <c r="M46" s="23"/>
      <c r="O46" s="23">
        <f t="shared" si="6"/>
        <v>1697.4399999999998</v>
      </c>
      <c r="Q46" s="15"/>
      <c r="R46" s="38"/>
      <c r="S46" s="38"/>
    </row>
    <row r="47" spans="1:19" x14ac:dyDescent="0.25">
      <c r="A47" s="15" t="s">
        <v>743</v>
      </c>
      <c r="B47" s="48">
        <v>1950</v>
      </c>
      <c r="C47" s="48">
        <v>180.4</v>
      </c>
      <c r="D47" s="48">
        <v>72.16</v>
      </c>
      <c r="E47" s="48">
        <v>0</v>
      </c>
      <c r="F47" s="48">
        <f t="shared" si="4"/>
        <v>1697.4399999999998</v>
      </c>
      <c r="G47" s="48">
        <v>160.91999999999999</v>
      </c>
      <c r="H47" s="23">
        <v>0</v>
      </c>
      <c r="I47" s="48">
        <v>160.91999999999999</v>
      </c>
      <c r="J47" s="23">
        <f t="shared" si="5"/>
        <v>252.56000000000003</v>
      </c>
      <c r="L47" s="99">
        <v>45232</v>
      </c>
      <c r="M47" s="23">
        <v>1697.4399999999998</v>
      </c>
      <c r="O47" s="23">
        <f t="shared" si="6"/>
        <v>0</v>
      </c>
      <c r="Q47" s="40" t="s">
        <v>643</v>
      </c>
      <c r="R47" s="41"/>
      <c r="S47" s="38"/>
    </row>
    <row r="48" spans="1:19" x14ac:dyDescent="0.25">
      <c r="A48" s="15" t="s">
        <v>744</v>
      </c>
      <c r="B48" s="48">
        <v>1950</v>
      </c>
      <c r="C48" s="48">
        <v>180.4</v>
      </c>
      <c r="D48" s="48">
        <v>72.16</v>
      </c>
      <c r="E48" s="48">
        <v>0</v>
      </c>
      <c r="F48" s="48">
        <f t="shared" si="4"/>
        <v>1697.4399999999998</v>
      </c>
      <c r="G48" s="48">
        <v>160.91999999999999</v>
      </c>
      <c r="H48" s="23">
        <v>0</v>
      </c>
      <c r="I48" s="48">
        <v>160.91999999999999</v>
      </c>
      <c r="J48" s="23">
        <f t="shared" si="5"/>
        <v>252.56000000000003</v>
      </c>
      <c r="L48" s="99">
        <v>45261</v>
      </c>
      <c r="M48" s="23">
        <v>1697.4399999999998</v>
      </c>
      <c r="O48" s="23">
        <f t="shared" si="6"/>
        <v>0</v>
      </c>
      <c r="Q48" s="40"/>
      <c r="R48" s="41"/>
      <c r="S48" s="38"/>
    </row>
    <row r="49" spans="1:19" x14ac:dyDescent="0.25">
      <c r="A49" s="15" t="s">
        <v>745</v>
      </c>
      <c r="B49" s="48">
        <v>1950</v>
      </c>
      <c r="C49" s="48">
        <v>180.4</v>
      </c>
      <c r="D49" s="48">
        <v>72.16</v>
      </c>
      <c r="E49" s="48">
        <v>0</v>
      </c>
      <c r="F49" s="48">
        <f t="shared" si="4"/>
        <v>1697.4399999999998</v>
      </c>
      <c r="G49" s="48">
        <v>160.91999999999999</v>
      </c>
      <c r="H49" s="23">
        <v>0</v>
      </c>
      <c r="I49" s="48">
        <v>160.91999999999999</v>
      </c>
      <c r="J49" s="23">
        <f t="shared" si="5"/>
        <v>252.56000000000003</v>
      </c>
      <c r="L49" s="99">
        <v>45291</v>
      </c>
      <c r="M49" s="23">
        <v>1697.4399999999998</v>
      </c>
      <c r="O49" s="23">
        <f t="shared" si="6"/>
        <v>0</v>
      </c>
      <c r="Q49" s="15"/>
      <c r="R49" s="52"/>
      <c r="S49" s="52"/>
    </row>
    <row r="50" spans="1:19" ht="15.75" thickBot="1" x14ac:dyDescent="0.3">
      <c r="A50" s="15" t="s">
        <v>746</v>
      </c>
      <c r="B50" s="48">
        <v>1950</v>
      </c>
      <c r="C50" s="48">
        <v>180.4</v>
      </c>
      <c r="D50" s="48">
        <v>72.16</v>
      </c>
      <c r="E50" s="48">
        <v>0</v>
      </c>
      <c r="F50" s="48">
        <f t="shared" si="4"/>
        <v>1697.4399999999998</v>
      </c>
      <c r="G50" s="48">
        <v>160.91999999999999</v>
      </c>
      <c r="H50" s="23">
        <v>0</v>
      </c>
      <c r="I50" s="48">
        <v>160.91999999999999</v>
      </c>
      <c r="J50" s="23">
        <f t="shared" si="5"/>
        <v>252.56000000000003</v>
      </c>
      <c r="L50" s="99">
        <v>45323</v>
      </c>
      <c r="M50" s="23">
        <v>1697.4399999999998</v>
      </c>
      <c r="O50" s="23">
        <f t="shared" si="6"/>
        <v>0</v>
      </c>
      <c r="Q50" s="15"/>
      <c r="R50" s="56">
        <f>SUM(R40:R49)</f>
        <v>0</v>
      </c>
      <c r="S50" s="56">
        <f>SUM(S40:S49)</f>
        <v>0</v>
      </c>
    </row>
    <row r="51" spans="1:19" ht="16.5" thickTop="1" x14ac:dyDescent="0.25">
      <c r="A51" s="15" t="s">
        <v>747</v>
      </c>
      <c r="B51" s="48">
        <v>1950</v>
      </c>
      <c r="C51" s="48">
        <v>180.4</v>
      </c>
      <c r="D51" s="48">
        <v>72.16</v>
      </c>
      <c r="E51" s="48">
        <v>0</v>
      </c>
      <c r="F51" s="48">
        <f t="shared" si="4"/>
        <v>1697.4399999999998</v>
      </c>
      <c r="G51" s="48">
        <v>160.91999999999999</v>
      </c>
      <c r="H51" s="23">
        <v>0</v>
      </c>
      <c r="I51" s="48">
        <v>160.91999999999999</v>
      </c>
      <c r="J51" s="23">
        <f t="shared" si="5"/>
        <v>252.56000000000003</v>
      </c>
      <c r="L51" s="99">
        <v>45353</v>
      </c>
      <c r="M51" s="23">
        <v>1697.4399999999998</v>
      </c>
      <c r="O51" s="23">
        <f t="shared" si="6"/>
        <v>0</v>
      </c>
      <c r="Q51" s="15"/>
      <c r="R51" s="55"/>
      <c r="S51" s="57">
        <f>R50-S50</f>
        <v>0</v>
      </c>
    </row>
    <row r="52" spans="1:19" x14ac:dyDescent="0.25">
      <c r="A52" s="15" t="s">
        <v>748</v>
      </c>
      <c r="B52" s="48">
        <v>1950</v>
      </c>
      <c r="C52" s="48">
        <v>180.4</v>
      </c>
      <c r="D52" s="48">
        <v>72.16</v>
      </c>
      <c r="E52" s="48">
        <v>0</v>
      </c>
      <c r="F52" s="48">
        <f t="shared" si="4"/>
        <v>1697.4399999999998</v>
      </c>
      <c r="G52" s="48">
        <v>160.91999999999999</v>
      </c>
      <c r="H52" s="23">
        <v>0</v>
      </c>
      <c r="I52" s="48">
        <v>160.91999999999999</v>
      </c>
      <c r="J52" s="23">
        <f t="shared" si="5"/>
        <v>252.56000000000003</v>
      </c>
      <c r="L52" s="99">
        <v>45382</v>
      </c>
      <c r="M52" s="23">
        <v>1697.4399999999998</v>
      </c>
      <c r="O52" s="23">
        <f t="shared" si="6"/>
        <v>0</v>
      </c>
    </row>
    <row r="53" spans="1:19" x14ac:dyDescent="0.25">
      <c r="A53" s="15" t="s">
        <v>749</v>
      </c>
      <c r="B53" s="48">
        <v>1950</v>
      </c>
      <c r="C53" s="48">
        <v>180.4</v>
      </c>
      <c r="D53" s="48">
        <v>72.16</v>
      </c>
      <c r="E53" s="48">
        <v>0</v>
      </c>
      <c r="F53" s="48">
        <f t="shared" si="4"/>
        <v>1697.4399999999998</v>
      </c>
      <c r="G53" s="48">
        <v>160.91999999999999</v>
      </c>
      <c r="H53" s="23">
        <v>0</v>
      </c>
      <c r="I53" s="48">
        <v>160.91999999999999</v>
      </c>
      <c r="J53" s="23">
        <f t="shared" si="5"/>
        <v>252.56000000000003</v>
      </c>
      <c r="L53" s="99">
        <v>45415</v>
      </c>
      <c r="M53" s="23">
        <v>1697.4399999999998</v>
      </c>
      <c r="O53" s="23">
        <f t="shared" si="6"/>
        <v>0</v>
      </c>
    </row>
    <row r="54" spans="1:19" x14ac:dyDescent="0.25">
      <c r="A54" s="15" t="s">
        <v>750</v>
      </c>
      <c r="B54" s="48">
        <v>1950</v>
      </c>
      <c r="C54" s="48">
        <v>180.4</v>
      </c>
      <c r="D54" s="48">
        <v>72.16</v>
      </c>
      <c r="E54" s="48">
        <v>0</v>
      </c>
      <c r="F54" s="48">
        <f t="shared" si="4"/>
        <v>1697.4399999999998</v>
      </c>
      <c r="G54" s="48">
        <v>160.91999999999999</v>
      </c>
      <c r="H54" s="23">
        <v>0</v>
      </c>
      <c r="I54" s="48">
        <v>160.91999999999999</v>
      </c>
      <c r="J54" s="23">
        <f t="shared" si="5"/>
        <v>252.56000000000003</v>
      </c>
      <c r="L54" s="99">
        <v>45442</v>
      </c>
      <c r="M54" s="23">
        <v>1697.4399999999998</v>
      </c>
      <c r="O54" s="23">
        <f t="shared" si="6"/>
        <v>0</v>
      </c>
    </row>
    <row r="55" spans="1:19" x14ac:dyDescent="0.25">
      <c r="A55" s="15" t="s">
        <v>751</v>
      </c>
      <c r="B55" s="48">
        <v>1950</v>
      </c>
      <c r="C55" s="48">
        <v>180.4</v>
      </c>
      <c r="D55" s="48">
        <v>72.16</v>
      </c>
      <c r="E55" s="48">
        <v>0</v>
      </c>
      <c r="F55" s="48">
        <f t="shared" si="4"/>
        <v>1697.4399999999998</v>
      </c>
      <c r="G55" s="48">
        <v>160.91999999999999</v>
      </c>
      <c r="H55" s="23">
        <v>0</v>
      </c>
      <c r="I55" s="48">
        <v>160.91999999999999</v>
      </c>
      <c r="J55" s="23">
        <f t="shared" si="5"/>
        <v>252.56000000000003</v>
      </c>
      <c r="L55" s="99">
        <v>45473</v>
      </c>
      <c r="M55" s="23">
        <v>1697.4399999999998</v>
      </c>
      <c r="O55" s="23">
        <f t="shared" si="6"/>
        <v>0</v>
      </c>
    </row>
    <row r="56" spans="1:19" x14ac:dyDescent="0.25">
      <c r="A56" s="15" t="s">
        <v>752</v>
      </c>
      <c r="B56" s="48">
        <v>1950</v>
      </c>
      <c r="C56" s="48">
        <v>180.4</v>
      </c>
      <c r="D56" s="48">
        <v>72.16</v>
      </c>
      <c r="E56" s="48">
        <v>0</v>
      </c>
      <c r="F56" s="48">
        <f t="shared" si="4"/>
        <v>1697.4399999999998</v>
      </c>
      <c r="G56" s="48">
        <v>160.91999999999999</v>
      </c>
      <c r="H56" s="23">
        <v>0</v>
      </c>
      <c r="I56" s="48">
        <v>160.91999999999999</v>
      </c>
      <c r="J56" s="23">
        <f t="shared" si="5"/>
        <v>252.56000000000003</v>
      </c>
      <c r="L56" s="99">
        <v>45504</v>
      </c>
      <c r="M56" s="23">
        <v>1697.4399999999998</v>
      </c>
      <c r="O56" s="23">
        <f t="shared" si="6"/>
        <v>0</v>
      </c>
    </row>
    <row r="57" spans="1:19" x14ac:dyDescent="0.25">
      <c r="A57" s="15" t="s">
        <v>753</v>
      </c>
      <c r="B57" s="48">
        <v>1950</v>
      </c>
      <c r="C57" s="48">
        <v>180.4</v>
      </c>
      <c r="D57" s="48">
        <v>72.16</v>
      </c>
      <c r="E57" s="48">
        <v>0</v>
      </c>
      <c r="F57" s="48">
        <f t="shared" si="4"/>
        <v>1697.4399999999998</v>
      </c>
      <c r="G57" s="48">
        <v>160.91999999999999</v>
      </c>
      <c r="H57" s="23">
        <v>0</v>
      </c>
      <c r="I57" s="48">
        <v>160.91999999999999</v>
      </c>
      <c r="J57" s="23">
        <f t="shared" si="5"/>
        <v>252.56000000000003</v>
      </c>
      <c r="L57" s="99">
        <v>45535</v>
      </c>
      <c r="M57" s="23">
        <v>1697.4399999999998</v>
      </c>
      <c r="O57" s="23">
        <f t="shared" si="6"/>
        <v>0</v>
      </c>
    </row>
    <row r="58" spans="1:19" x14ac:dyDescent="0.25">
      <c r="A58" s="15" t="s">
        <v>754</v>
      </c>
      <c r="B58" s="48">
        <v>1950</v>
      </c>
      <c r="C58" s="48">
        <v>180.4</v>
      </c>
      <c r="D58" s="48">
        <v>72.16</v>
      </c>
      <c r="E58" s="48">
        <v>0</v>
      </c>
      <c r="F58" s="48">
        <f t="shared" si="4"/>
        <v>1697.4399999999998</v>
      </c>
      <c r="G58" s="48">
        <v>160.91999999999999</v>
      </c>
      <c r="H58" s="23">
        <v>0</v>
      </c>
      <c r="I58" s="48">
        <v>160.91999999999999</v>
      </c>
      <c r="J58" s="23">
        <f t="shared" si="5"/>
        <v>252.56000000000003</v>
      </c>
      <c r="L58" s="23"/>
      <c r="M58" s="23"/>
      <c r="O58" s="23">
        <f t="shared" si="6"/>
        <v>1697.4399999999998</v>
      </c>
    </row>
    <row r="59" spans="1:19" x14ac:dyDescent="0.25">
      <c r="A59" s="15"/>
      <c r="B59" s="23"/>
      <c r="C59" s="23"/>
      <c r="D59" s="23"/>
      <c r="E59" s="23"/>
      <c r="F59" s="23"/>
      <c r="G59" s="23"/>
      <c r="H59" s="23"/>
      <c r="I59" s="23"/>
      <c r="J59" s="23"/>
      <c r="L59" s="23"/>
      <c r="M59" s="23"/>
      <c r="O59" s="23"/>
    </row>
    <row r="60" spans="1:19" ht="24.75" customHeight="1" thickBot="1" x14ac:dyDescent="0.3">
      <c r="A60" s="49" t="s">
        <v>610</v>
      </c>
      <c r="B60" s="97">
        <f t="shared" ref="B60:J60" si="7">SUM(B23:B59)</f>
        <v>70800</v>
      </c>
      <c r="C60" s="97">
        <f t="shared" si="7"/>
        <v>6614.3999999999969</v>
      </c>
      <c r="D60" s="97">
        <f t="shared" si="7"/>
        <v>2645.7599999999998</v>
      </c>
      <c r="E60" s="97">
        <f t="shared" si="7"/>
        <v>0</v>
      </c>
      <c r="F60" s="97">
        <f t="shared" si="7"/>
        <v>61539.840000000026</v>
      </c>
      <c r="G60" s="97">
        <f t="shared" si="7"/>
        <v>5874.1200000000017</v>
      </c>
      <c r="H60" s="97">
        <f t="shared" si="7"/>
        <v>0</v>
      </c>
      <c r="I60" s="97">
        <f t="shared" si="7"/>
        <v>5874.1200000000017</v>
      </c>
      <c r="J60" s="97">
        <f t="shared" si="7"/>
        <v>9260.1600000000035</v>
      </c>
      <c r="K60" s="100"/>
      <c r="L60" s="97">
        <f>SUM(L23:L59)</f>
        <v>1497633</v>
      </c>
      <c r="M60" s="97">
        <f>SUM(M23:M59)</f>
        <v>56411.520000000019</v>
      </c>
      <c r="N60" s="39"/>
      <c r="O60" s="97">
        <f>SUM(O23:O59)</f>
        <v>5128.32</v>
      </c>
    </row>
    <row r="61" spans="1:19" ht="15.75" thickTop="1" x14ac:dyDescent="0.25"/>
    <row r="62" spans="1:19" x14ac:dyDescent="0.25">
      <c r="A62" s="39" t="s">
        <v>661</v>
      </c>
    </row>
    <row r="63" spans="1:19" x14ac:dyDescent="0.25">
      <c r="A63" s="9" t="s">
        <v>1</v>
      </c>
      <c r="B63" s="146" t="s">
        <v>640</v>
      </c>
      <c r="C63" s="146"/>
      <c r="D63" s="146"/>
      <c r="E63" s="9" t="s">
        <v>192</v>
      </c>
    </row>
    <row r="64" spans="1:19" x14ac:dyDescent="0.25">
      <c r="A64" s="25">
        <v>45473</v>
      </c>
      <c r="B64" s="161" t="s">
        <v>157</v>
      </c>
      <c r="C64" s="162"/>
      <c r="D64" s="163"/>
      <c r="E64" s="23">
        <v>1733.4399999999998</v>
      </c>
    </row>
    <row r="65" spans="1:5" x14ac:dyDescent="0.25">
      <c r="A65" s="25">
        <v>45473</v>
      </c>
      <c r="B65" s="161" t="s">
        <v>159</v>
      </c>
      <c r="C65" s="162"/>
      <c r="D65" s="163"/>
      <c r="E65" s="23">
        <v>1697.4399999999998</v>
      </c>
    </row>
    <row r="66" spans="1:5" x14ac:dyDescent="0.25">
      <c r="A66" s="25">
        <v>45473</v>
      </c>
      <c r="B66" s="161" t="s">
        <v>160</v>
      </c>
      <c r="C66" s="162"/>
      <c r="D66" s="163"/>
      <c r="E66" s="23">
        <v>1697.4399999999998</v>
      </c>
    </row>
    <row r="67" spans="1:5" x14ac:dyDescent="0.25">
      <c r="A67" s="25">
        <v>45504</v>
      </c>
      <c r="B67" s="161" t="s">
        <v>157</v>
      </c>
      <c r="C67" s="162"/>
      <c r="D67" s="163"/>
      <c r="E67" s="23">
        <v>1733.4399999999998</v>
      </c>
    </row>
    <row r="68" spans="1:5" x14ac:dyDescent="0.25">
      <c r="A68" s="25">
        <v>45504</v>
      </c>
      <c r="B68" s="161" t="s">
        <v>159</v>
      </c>
      <c r="C68" s="162"/>
      <c r="D68" s="163"/>
      <c r="E68" s="23">
        <v>1697.4399999999998</v>
      </c>
    </row>
    <row r="69" spans="1:5" x14ac:dyDescent="0.25">
      <c r="A69" s="25">
        <v>45504</v>
      </c>
      <c r="B69" s="161" t="s">
        <v>160</v>
      </c>
      <c r="C69" s="162"/>
      <c r="D69" s="163"/>
      <c r="E69" s="23">
        <v>1697.4399999999998</v>
      </c>
    </row>
    <row r="70" spans="1:5" x14ac:dyDescent="0.25">
      <c r="A70" s="25">
        <v>45535</v>
      </c>
      <c r="B70" s="161" t="s">
        <v>157</v>
      </c>
      <c r="C70" s="162"/>
      <c r="D70" s="163"/>
      <c r="E70" s="23">
        <v>1733.4399999999998</v>
      </c>
    </row>
    <row r="71" spans="1:5" x14ac:dyDescent="0.25">
      <c r="A71" s="25">
        <v>45535</v>
      </c>
      <c r="B71" s="161" t="s">
        <v>159</v>
      </c>
      <c r="C71" s="162"/>
      <c r="D71" s="163"/>
      <c r="E71" s="23">
        <v>1697.4399999999998</v>
      </c>
    </row>
    <row r="72" spans="1:5" x14ac:dyDescent="0.25">
      <c r="A72" s="25">
        <v>45535</v>
      </c>
      <c r="B72" s="161" t="s">
        <v>160</v>
      </c>
      <c r="C72" s="162"/>
      <c r="D72" s="163"/>
      <c r="E72" s="23">
        <v>1697.4399999999998</v>
      </c>
    </row>
    <row r="73" spans="1:5" x14ac:dyDescent="0.25">
      <c r="A73" s="25">
        <v>45232</v>
      </c>
      <c r="B73" s="161" t="s">
        <v>157</v>
      </c>
      <c r="C73" s="162"/>
      <c r="D73" s="163"/>
      <c r="E73" s="23">
        <v>1733.4399999999998</v>
      </c>
    </row>
    <row r="74" spans="1:5" x14ac:dyDescent="0.25">
      <c r="A74" s="25">
        <v>45232</v>
      </c>
      <c r="B74" s="161" t="s">
        <v>159</v>
      </c>
      <c r="C74" s="162"/>
      <c r="D74" s="163"/>
      <c r="E74" s="23">
        <v>1697.4399999999998</v>
      </c>
    </row>
    <row r="75" spans="1:5" x14ac:dyDescent="0.25">
      <c r="A75" s="25">
        <v>45232</v>
      </c>
      <c r="B75" s="161" t="s">
        <v>160</v>
      </c>
      <c r="C75" s="162"/>
      <c r="D75" s="163"/>
      <c r="E75" s="23">
        <v>1697.4399999999998</v>
      </c>
    </row>
    <row r="76" spans="1:5" x14ac:dyDescent="0.25">
      <c r="A76" s="25">
        <v>45261</v>
      </c>
      <c r="B76" s="161" t="s">
        <v>157</v>
      </c>
      <c r="C76" s="162"/>
      <c r="D76" s="163"/>
      <c r="E76" s="23">
        <v>1733.4399999999998</v>
      </c>
    </row>
    <row r="77" spans="1:5" x14ac:dyDescent="0.25">
      <c r="A77" s="25">
        <v>45261</v>
      </c>
      <c r="B77" s="161" t="s">
        <v>159</v>
      </c>
      <c r="C77" s="162"/>
      <c r="D77" s="163"/>
      <c r="E77" s="23">
        <v>1697.4399999999998</v>
      </c>
    </row>
    <row r="78" spans="1:5" x14ac:dyDescent="0.25">
      <c r="A78" s="25">
        <v>45261</v>
      </c>
      <c r="B78" s="161" t="s">
        <v>160</v>
      </c>
      <c r="C78" s="162"/>
      <c r="D78" s="163"/>
      <c r="E78" s="23">
        <v>1697.4399999999998</v>
      </c>
    </row>
    <row r="79" spans="1:5" x14ac:dyDescent="0.25">
      <c r="A79" s="25">
        <v>45291</v>
      </c>
      <c r="B79" s="161" t="s">
        <v>157</v>
      </c>
      <c r="C79" s="162"/>
      <c r="D79" s="163"/>
      <c r="E79" s="23">
        <v>1733.4399999999998</v>
      </c>
    </row>
    <row r="80" spans="1:5" x14ac:dyDescent="0.25">
      <c r="A80" s="25">
        <v>45291</v>
      </c>
      <c r="B80" s="161" t="s">
        <v>159</v>
      </c>
      <c r="C80" s="162"/>
      <c r="D80" s="163"/>
      <c r="E80" s="23">
        <v>1697.4399999999998</v>
      </c>
    </row>
    <row r="81" spans="1:5" x14ac:dyDescent="0.25">
      <c r="A81" s="25">
        <v>45291</v>
      </c>
      <c r="B81" s="161" t="s">
        <v>160</v>
      </c>
      <c r="C81" s="162"/>
      <c r="D81" s="163"/>
      <c r="E81" s="23">
        <v>1697.4399999999998</v>
      </c>
    </row>
    <row r="82" spans="1:5" x14ac:dyDescent="0.25">
      <c r="A82" s="25">
        <v>45323</v>
      </c>
      <c r="B82" s="161" t="s">
        <v>157</v>
      </c>
      <c r="C82" s="162"/>
      <c r="D82" s="163"/>
      <c r="E82" s="23">
        <v>1733.4399999999998</v>
      </c>
    </row>
    <row r="83" spans="1:5" x14ac:dyDescent="0.25">
      <c r="A83" s="25">
        <v>45323</v>
      </c>
      <c r="B83" s="161" t="s">
        <v>159</v>
      </c>
      <c r="C83" s="162"/>
      <c r="D83" s="163"/>
      <c r="E83" s="23">
        <v>1697.4399999999998</v>
      </c>
    </row>
    <row r="84" spans="1:5" x14ac:dyDescent="0.25">
      <c r="A84" s="25">
        <v>45323</v>
      </c>
      <c r="B84" s="161" t="s">
        <v>160</v>
      </c>
      <c r="C84" s="162"/>
      <c r="D84" s="163"/>
      <c r="E84" s="23">
        <v>1697.4399999999998</v>
      </c>
    </row>
    <row r="85" spans="1:5" x14ac:dyDescent="0.25">
      <c r="A85" s="25">
        <v>45353</v>
      </c>
      <c r="B85" s="161" t="s">
        <v>157</v>
      </c>
      <c r="C85" s="162"/>
      <c r="D85" s="163"/>
      <c r="E85" s="23">
        <v>1733.4399999999998</v>
      </c>
    </row>
    <row r="86" spans="1:5" x14ac:dyDescent="0.25">
      <c r="A86" s="25">
        <v>45353</v>
      </c>
      <c r="B86" s="161" t="s">
        <v>159</v>
      </c>
      <c r="C86" s="162"/>
      <c r="D86" s="163"/>
      <c r="E86" s="23">
        <v>1697.4399999999998</v>
      </c>
    </row>
    <row r="87" spans="1:5" x14ac:dyDescent="0.25">
      <c r="A87" s="25">
        <v>45353</v>
      </c>
      <c r="B87" s="161" t="s">
        <v>160</v>
      </c>
      <c r="C87" s="162"/>
      <c r="D87" s="163"/>
      <c r="E87" s="23">
        <v>1697.4399999999998</v>
      </c>
    </row>
    <row r="88" spans="1:5" x14ac:dyDescent="0.25">
      <c r="A88" s="25">
        <v>45382</v>
      </c>
      <c r="B88" s="161" t="s">
        <v>157</v>
      </c>
      <c r="C88" s="162"/>
      <c r="D88" s="163"/>
      <c r="E88" s="23">
        <v>1733.4399999999998</v>
      </c>
    </row>
    <row r="89" spans="1:5" x14ac:dyDescent="0.25">
      <c r="A89" s="25">
        <v>45382</v>
      </c>
      <c r="B89" s="161" t="s">
        <v>159</v>
      </c>
      <c r="C89" s="162"/>
      <c r="D89" s="163"/>
      <c r="E89" s="23">
        <v>1697.4399999999998</v>
      </c>
    </row>
    <row r="90" spans="1:5" x14ac:dyDescent="0.25">
      <c r="A90" s="25">
        <v>45382</v>
      </c>
      <c r="B90" s="161" t="s">
        <v>160</v>
      </c>
      <c r="C90" s="162"/>
      <c r="D90" s="163"/>
      <c r="E90" s="23">
        <v>1697.4399999999998</v>
      </c>
    </row>
    <row r="91" spans="1:5" x14ac:dyDescent="0.25">
      <c r="A91" s="25">
        <v>45415</v>
      </c>
      <c r="B91" s="161" t="s">
        <v>157</v>
      </c>
      <c r="C91" s="162"/>
      <c r="D91" s="163"/>
      <c r="E91" s="23">
        <v>1733.4399999999998</v>
      </c>
    </row>
    <row r="92" spans="1:5" x14ac:dyDescent="0.25">
      <c r="A92" s="25">
        <v>45415</v>
      </c>
      <c r="B92" s="161" t="s">
        <v>159</v>
      </c>
      <c r="C92" s="162"/>
      <c r="D92" s="163"/>
      <c r="E92" s="23">
        <v>1697.4399999999998</v>
      </c>
    </row>
    <row r="93" spans="1:5" x14ac:dyDescent="0.25">
      <c r="A93" s="25">
        <v>45415</v>
      </c>
      <c r="B93" s="161" t="s">
        <v>160</v>
      </c>
      <c r="C93" s="162"/>
      <c r="D93" s="163"/>
      <c r="E93" s="23">
        <v>1697.4399999999998</v>
      </c>
    </row>
    <row r="94" spans="1:5" x14ac:dyDescent="0.25">
      <c r="A94" s="25">
        <v>45442</v>
      </c>
      <c r="B94" s="161" t="s">
        <v>157</v>
      </c>
      <c r="C94" s="162"/>
      <c r="D94" s="163"/>
      <c r="E94" s="23">
        <v>1733.4399999999998</v>
      </c>
    </row>
    <row r="95" spans="1:5" x14ac:dyDescent="0.25">
      <c r="A95" s="25">
        <v>45442</v>
      </c>
      <c r="B95" s="161" t="s">
        <v>159</v>
      </c>
      <c r="C95" s="162"/>
      <c r="D95" s="163"/>
      <c r="E95" s="23">
        <v>1697.4399999999998</v>
      </c>
    </row>
    <row r="96" spans="1:5" x14ac:dyDescent="0.25">
      <c r="A96" s="25">
        <v>45442</v>
      </c>
      <c r="B96" s="161" t="s">
        <v>160</v>
      </c>
      <c r="C96" s="162"/>
      <c r="D96" s="163"/>
      <c r="E96" s="23">
        <v>1697.4399999999998</v>
      </c>
    </row>
    <row r="97" spans="1:5" x14ac:dyDescent="0.25">
      <c r="A97" s="25">
        <v>45202</v>
      </c>
      <c r="B97" s="161" t="s">
        <v>157</v>
      </c>
      <c r="C97" s="162"/>
      <c r="D97" s="163"/>
      <c r="E97" s="23">
        <v>1733.4399999999998</v>
      </c>
    </row>
    <row r="98" spans="1:5" x14ac:dyDescent="0.25">
      <c r="A98" s="25">
        <v>45202</v>
      </c>
      <c r="B98" s="161" t="s">
        <v>159</v>
      </c>
      <c r="C98" s="162"/>
      <c r="D98" s="163"/>
      <c r="E98" s="23">
        <v>1697.4399999999998</v>
      </c>
    </row>
    <row r="99" spans="1:5" x14ac:dyDescent="0.25">
      <c r="A99" s="25">
        <v>45202</v>
      </c>
      <c r="B99" s="161" t="s">
        <v>160</v>
      </c>
      <c r="C99" s="162"/>
      <c r="D99" s="163"/>
      <c r="E99" s="23">
        <v>1697.4399999999998</v>
      </c>
    </row>
    <row r="101" spans="1:5" ht="15.75" thickBot="1" x14ac:dyDescent="0.3">
      <c r="E101" s="8">
        <f>SUM(E64:E99)</f>
        <v>61539.840000000026</v>
      </c>
    </row>
    <row r="102" spans="1:5" ht="15.75" thickTop="1" x14ac:dyDescent="0.25"/>
  </sheetData>
  <autoFilter ref="A63:E96" xr:uid="{A55C1F6F-9B0F-4688-BC32-7037FBEC556B}">
    <filterColumn colId="1" showButton="0"/>
    <filterColumn colId="2" showButton="0"/>
  </autoFilter>
  <mergeCells count="39">
    <mergeCell ref="B71:D71"/>
    <mergeCell ref="B72:D72"/>
    <mergeCell ref="B63:D63"/>
    <mergeCell ref="B74:D74"/>
    <mergeCell ref="B73:D73"/>
    <mergeCell ref="B67:D67"/>
    <mergeCell ref="B68:D68"/>
    <mergeCell ref="B69:D69"/>
    <mergeCell ref="B70:D70"/>
    <mergeCell ref="A2:D2"/>
    <mergeCell ref="A1:D1"/>
    <mergeCell ref="B64:D64"/>
    <mergeCell ref="B65:D65"/>
    <mergeCell ref="B66:D66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B90:D90"/>
    <mergeCell ref="B91:D91"/>
    <mergeCell ref="B92:D92"/>
    <mergeCell ref="B93:D93"/>
    <mergeCell ref="B94:D94"/>
    <mergeCell ref="B95:D95"/>
    <mergeCell ref="B96:D96"/>
    <mergeCell ref="B97:D97"/>
    <mergeCell ref="B98:D98"/>
    <mergeCell ref="B99:D99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F98D5-8047-4DEA-80E4-7B486FA21948}">
  <dimension ref="A1"/>
  <sheetViews>
    <sheetView workbookViewId="0">
      <selection activeCell="L12" sqref="L12"/>
    </sheetView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A4525-6429-469B-8FD7-D63BCB655AB8}">
  <dimension ref="A1"/>
  <sheetViews>
    <sheetView workbookViewId="0">
      <selection activeCell="D15" sqref="D15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FC0C5-4740-4F2D-B6A5-C25A26917379}">
  <dimension ref="A1:D38"/>
  <sheetViews>
    <sheetView workbookViewId="0">
      <pane ySplit="7" topLeftCell="A26" activePane="bottomLeft" state="frozen"/>
      <selection pane="bottomLeft" activeCell="I31" sqref="I31"/>
    </sheetView>
  </sheetViews>
  <sheetFormatPr defaultRowHeight="15" x14ac:dyDescent="0.25"/>
  <cols>
    <col min="1" max="1" width="7" customWidth="1"/>
    <col min="2" max="2" width="60.140625" customWidth="1"/>
    <col min="3" max="3" width="18.28515625" customWidth="1"/>
    <col min="4" max="4" width="19.85546875" customWidth="1"/>
    <col min="5" max="5" width="16.42578125" customWidth="1"/>
  </cols>
  <sheetData>
    <row r="1" spans="1:4" ht="21" x14ac:dyDescent="0.35">
      <c r="A1" s="30" t="s">
        <v>826</v>
      </c>
      <c r="B1" s="29"/>
      <c r="C1" s="29"/>
      <c r="D1" s="29"/>
    </row>
    <row r="2" spans="1:4" x14ac:dyDescent="0.25">
      <c r="A2" s="32" t="str">
        <f>Info!A1&amp;" "&amp;Info!A2</f>
        <v>XYZ Final accounts for the period 1/10/2023 to 30/9/2024</v>
      </c>
      <c r="B2" s="29"/>
      <c r="C2" s="29"/>
      <c r="D2" s="29"/>
    </row>
    <row r="5" spans="1:4" s="59" customFormat="1" ht="15.75" x14ac:dyDescent="0.25">
      <c r="A5" s="58" t="s">
        <v>756</v>
      </c>
      <c r="B5" s="58" t="s">
        <v>602</v>
      </c>
      <c r="C5" s="58" t="s">
        <v>592</v>
      </c>
      <c r="D5" s="58" t="s">
        <v>591</v>
      </c>
    </row>
    <row r="6" spans="1:4" ht="15" customHeight="1" x14ac:dyDescent="0.25">
      <c r="A6" s="132">
        <f>C6-D6</f>
        <v>0</v>
      </c>
      <c r="B6" s="133"/>
      <c r="C6" s="131">
        <f>SUM(C8:C38)</f>
        <v>100593.96641997353</v>
      </c>
      <c r="D6" s="131">
        <f>SUM(D8:D38)</f>
        <v>100593.96641997353</v>
      </c>
    </row>
    <row r="7" spans="1:4" ht="15" customHeight="1" x14ac:dyDescent="0.25">
      <c r="A7" s="134"/>
      <c r="B7" s="135"/>
      <c r="C7" s="131"/>
      <c r="D7" s="131"/>
    </row>
    <row r="8" spans="1:4" x14ac:dyDescent="0.25">
      <c r="A8" s="101"/>
      <c r="B8" s="40"/>
      <c r="C8" s="60"/>
      <c r="D8" s="60"/>
    </row>
    <row r="9" spans="1:4" x14ac:dyDescent="0.25">
      <c r="A9" s="101">
        <v>1</v>
      </c>
      <c r="B9" s="40" t="s">
        <v>755</v>
      </c>
      <c r="C9" s="38">
        <f>Payroll!B19</f>
        <v>70800</v>
      </c>
      <c r="D9" s="38"/>
    </row>
    <row r="10" spans="1:4" x14ac:dyDescent="0.25">
      <c r="A10" s="101"/>
      <c r="B10" s="40" t="s">
        <v>759</v>
      </c>
      <c r="C10" s="38">
        <f>Payroll!G19</f>
        <v>5874.1200000000017</v>
      </c>
      <c r="D10" s="38"/>
    </row>
    <row r="11" spans="1:4" x14ac:dyDescent="0.25">
      <c r="A11" s="101"/>
      <c r="B11" s="40" t="s">
        <v>758</v>
      </c>
      <c r="C11" s="38"/>
      <c r="D11" s="38">
        <f>Payroll!C19+Payroll!D19+Payroll!G19</f>
        <v>15134.279999999999</v>
      </c>
    </row>
    <row r="12" spans="1:4" x14ac:dyDescent="0.25">
      <c r="A12" s="101"/>
      <c r="B12" s="40" t="s">
        <v>757</v>
      </c>
      <c r="C12" s="38"/>
      <c r="D12" s="38">
        <f>Payroll!F19</f>
        <v>61539.840000000004</v>
      </c>
    </row>
    <row r="13" spans="1:4" x14ac:dyDescent="0.25">
      <c r="A13" s="101"/>
      <c r="B13" s="40" t="s">
        <v>765</v>
      </c>
      <c r="C13" s="38"/>
      <c r="D13" s="38"/>
    </row>
    <row r="14" spans="1:4" x14ac:dyDescent="0.25">
      <c r="A14" s="101"/>
      <c r="B14" s="40"/>
      <c r="C14" s="38"/>
      <c r="D14" s="38"/>
    </row>
    <row r="15" spans="1:4" x14ac:dyDescent="0.25">
      <c r="A15" s="101"/>
      <c r="B15" s="40"/>
      <c r="C15" s="38"/>
      <c r="D15" s="38"/>
    </row>
    <row r="16" spans="1:4" x14ac:dyDescent="0.25">
      <c r="A16" s="101">
        <v>2</v>
      </c>
      <c r="B16" s="40" t="s">
        <v>762</v>
      </c>
      <c r="C16" s="38">
        <f>Payroll!I19</f>
        <v>5874.1200000000017</v>
      </c>
      <c r="D16" s="38"/>
    </row>
    <row r="17" spans="1:4" x14ac:dyDescent="0.25">
      <c r="A17" s="101"/>
      <c r="B17" s="40" t="s">
        <v>763</v>
      </c>
      <c r="C17" s="38"/>
      <c r="D17" s="38">
        <f>Payroll!I19</f>
        <v>5874.1200000000017</v>
      </c>
    </row>
    <row r="18" spans="1:4" x14ac:dyDescent="0.25">
      <c r="A18" s="101"/>
      <c r="B18" s="40" t="s">
        <v>764</v>
      </c>
      <c r="C18" s="38"/>
      <c r="D18" s="38"/>
    </row>
    <row r="19" spans="1:4" x14ac:dyDescent="0.25">
      <c r="A19" s="101"/>
      <c r="B19" s="40"/>
      <c r="C19" s="38"/>
      <c r="D19" s="38"/>
    </row>
    <row r="20" spans="1:4" x14ac:dyDescent="0.25">
      <c r="A20" s="101"/>
      <c r="B20" s="40"/>
      <c r="C20" s="38"/>
      <c r="D20" s="38"/>
    </row>
    <row r="21" spans="1:4" x14ac:dyDescent="0.25">
      <c r="A21" s="101">
        <v>3</v>
      </c>
      <c r="B21" s="40" t="s">
        <v>815</v>
      </c>
      <c r="C21" s="38">
        <f>'Non-current Assets'!G17</f>
        <v>833.33333333333337</v>
      </c>
      <c r="D21" s="38"/>
    </row>
    <row r="22" spans="1:4" x14ac:dyDescent="0.25">
      <c r="A22" s="101"/>
      <c r="B22" s="40" t="s">
        <v>816</v>
      </c>
      <c r="C22" s="38"/>
      <c r="D22" s="38">
        <f>C21</f>
        <v>833.33333333333337</v>
      </c>
    </row>
    <row r="23" spans="1:4" x14ac:dyDescent="0.25">
      <c r="A23" s="101"/>
      <c r="B23" s="40" t="s">
        <v>785</v>
      </c>
      <c r="C23" s="38"/>
      <c r="D23" s="38"/>
    </row>
    <row r="24" spans="1:4" x14ac:dyDescent="0.25">
      <c r="A24" s="101"/>
      <c r="B24" s="40"/>
      <c r="C24" s="38"/>
      <c r="D24" s="38"/>
    </row>
    <row r="25" spans="1:4" x14ac:dyDescent="0.25">
      <c r="A25" s="101"/>
      <c r="B25" s="40"/>
      <c r="C25" s="38"/>
      <c r="D25" s="38"/>
    </row>
    <row r="26" spans="1:4" x14ac:dyDescent="0.25">
      <c r="A26" s="101">
        <v>4</v>
      </c>
      <c r="B26" s="40" t="s">
        <v>817</v>
      </c>
      <c r="C26" s="38">
        <f>52*7</f>
        <v>364</v>
      </c>
      <c r="D26" s="38"/>
    </row>
    <row r="27" spans="1:4" x14ac:dyDescent="0.25">
      <c r="A27" s="101"/>
      <c r="B27" s="40" t="s">
        <v>818</v>
      </c>
      <c r="C27" s="38"/>
      <c r="D27" s="38">
        <f>C26</f>
        <v>364</v>
      </c>
    </row>
    <row r="28" spans="1:4" x14ac:dyDescent="0.25">
      <c r="A28" s="101"/>
      <c r="B28" s="40" t="s">
        <v>819</v>
      </c>
      <c r="C28" s="38"/>
      <c r="D28" s="38"/>
    </row>
    <row r="29" spans="1:4" x14ac:dyDescent="0.25">
      <c r="A29" s="101"/>
      <c r="B29" s="40"/>
      <c r="C29" s="38"/>
      <c r="D29" s="38"/>
    </row>
    <row r="30" spans="1:4" x14ac:dyDescent="0.25">
      <c r="A30" s="101"/>
      <c r="B30" s="40"/>
      <c r="C30" s="38"/>
      <c r="D30" s="38"/>
    </row>
    <row r="31" spans="1:4" x14ac:dyDescent="0.25">
      <c r="A31" s="101">
        <v>5</v>
      </c>
      <c r="B31" s="40" t="s">
        <v>820</v>
      </c>
      <c r="C31" s="38">
        <v>10000</v>
      </c>
      <c r="D31" s="38"/>
    </row>
    <row r="32" spans="1:4" x14ac:dyDescent="0.25">
      <c r="A32" s="101"/>
      <c r="B32" s="40" t="s">
        <v>818</v>
      </c>
      <c r="C32" s="38"/>
      <c r="D32" s="38">
        <f>C31</f>
        <v>10000</v>
      </c>
    </row>
    <row r="33" spans="1:4" x14ac:dyDescent="0.25">
      <c r="A33" s="101"/>
      <c r="B33" s="40" t="s">
        <v>821</v>
      </c>
      <c r="C33" s="38"/>
      <c r="D33" s="38"/>
    </row>
    <row r="34" spans="1:4" x14ac:dyDescent="0.25">
      <c r="A34" s="101"/>
      <c r="B34" s="40"/>
      <c r="C34" s="38"/>
      <c r="D34" s="38"/>
    </row>
    <row r="35" spans="1:4" x14ac:dyDescent="0.25">
      <c r="A35" s="101"/>
      <c r="B35" s="40"/>
      <c r="C35" s="38"/>
      <c r="D35" s="38"/>
    </row>
    <row r="36" spans="1:4" x14ac:dyDescent="0.25">
      <c r="A36" s="101">
        <v>6</v>
      </c>
      <c r="B36" s="40" t="s">
        <v>827</v>
      </c>
      <c r="C36" s="38">
        <f>Reports!D44*19%</f>
        <v>6848.3930866402125</v>
      </c>
      <c r="D36" s="38"/>
    </row>
    <row r="37" spans="1:4" x14ac:dyDescent="0.25">
      <c r="A37" s="101"/>
      <c r="B37" s="40" t="s">
        <v>828</v>
      </c>
      <c r="C37" s="38"/>
      <c r="D37" s="38">
        <f>C36</f>
        <v>6848.3930866402125</v>
      </c>
    </row>
    <row r="38" spans="1:4" x14ac:dyDescent="0.25">
      <c r="A38" s="101"/>
      <c r="B38" s="40" t="s">
        <v>829</v>
      </c>
      <c r="C38" s="38"/>
      <c r="D38" s="38"/>
    </row>
  </sheetData>
  <mergeCells count="3">
    <mergeCell ref="C6:C7"/>
    <mergeCell ref="D6:D7"/>
    <mergeCell ref="A6:B7"/>
  </mergeCells>
  <conditionalFormatting sqref="A6">
    <cfRule type="cellIs" dxfId="23" priority="4" operator="lessThan">
      <formula>0</formula>
    </cfRule>
    <cfRule type="cellIs" dxfId="22" priority="5" operator="greaterThan">
      <formula>0</formula>
    </cfRule>
    <cfRule type="cellIs" dxfId="21" priority="6" operator="greaterThan">
      <formula>" -   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7EE2A-CA6B-4510-8A4C-FA61A9C0A4C8}">
  <dimension ref="A1:I34"/>
  <sheetViews>
    <sheetView workbookViewId="0">
      <pane ySplit="3" topLeftCell="A13" activePane="bottomLeft" state="frozen"/>
      <selection pane="bottomLeft" activeCell="H10" sqref="H10"/>
    </sheetView>
  </sheetViews>
  <sheetFormatPr defaultRowHeight="15" x14ac:dyDescent="0.25"/>
  <cols>
    <col min="1" max="1" width="42.42578125" customWidth="1"/>
    <col min="2" max="2" width="17" customWidth="1"/>
    <col min="3" max="3" width="12" customWidth="1"/>
    <col min="4" max="4" width="17.28515625" customWidth="1"/>
    <col min="8" max="8" width="21.7109375" customWidth="1"/>
  </cols>
  <sheetData>
    <row r="1" spans="1:9" ht="15.75" x14ac:dyDescent="0.25">
      <c r="A1" s="136" t="s">
        <v>604</v>
      </c>
      <c r="B1" s="136"/>
      <c r="C1" s="136"/>
      <c r="D1" s="136"/>
    </row>
    <row r="3" spans="1:9" x14ac:dyDescent="0.25">
      <c r="A3" s="9" t="s">
        <v>593</v>
      </c>
      <c r="B3" s="9" t="s">
        <v>597</v>
      </c>
      <c r="C3" s="9" t="s">
        <v>592</v>
      </c>
      <c r="D3" s="9" t="s">
        <v>591</v>
      </c>
    </row>
    <row r="4" spans="1:9" x14ac:dyDescent="0.25">
      <c r="A4" s="15" t="s">
        <v>589</v>
      </c>
      <c r="B4" s="15" t="s">
        <v>600</v>
      </c>
      <c r="C4" s="23"/>
      <c r="D4" s="23">
        <v>95779.552910052909</v>
      </c>
      <c r="H4" s="89"/>
      <c r="I4" s="89"/>
    </row>
    <row r="5" spans="1:9" x14ac:dyDescent="0.25">
      <c r="A5" s="15" t="s">
        <v>8</v>
      </c>
      <c r="B5" s="22" t="s">
        <v>598</v>
      </c>
      <c r="C5" s="23">
        <v>22056.78</v>
      </c>
      <c r="D5" s="23"/>
      <c r="H5" s="89"/>
      <c r="I5" s="89"/>
    </row>
    <row r="6" spans="1:9" x14ac:dyDescent="0.25">
      <c r="A6" s="15" t="s">
        <v>803</v>
      </c>
      <c r="B6" s="22" t="s">
        <v>598</v>
      </c>
      <c r="C6" s="23">
        <v>70800</v>
      </c>
      <c r="D6" s="23"/>
      <c r="H6" s="89"/>
      <c r="I6" s="89"/>
    </row>
    <row r="7" spans="1:9" x14ac:dyDescent="0.25">
      <c r="A7" s="15" t="s">
        <v>813</v>
      </c>
      <c r="B7" s="22" t="s">
        <v>598</v>
      </c>
      <c r="C7" s="23">
        <v>364</v>
      </c>
      <c r="D7" s="23"/>
      <c r="H7" s="89"/>
      <c r="I7" s="89"/>
    </row>
    <row r="8" spans="1:9" x14ac:dyDescent="0.25">
      <c r="A8" s="15" t="s">
        <v>10</v>
      </c>
      <c r="B8" s="15" t="s">
        <v>598</v>
      </c>
      <c r="C8" s="23">
        <v>20</v>
      </c>
      <c r="D8" s="23"/>
      <c r="H8" s="89"/>
      <c r="I8" s="89"/>
    </row>
    <row r="9" spans="1:9" x14ac:dyDescent="0.25">
      <c r="A9" s="15" t="s">
        <v>61</v>
      </c>
      <c r="B9" s="15" t="s">
        <v>598</v>
      </c>
      <c r="C9" s="23">
        <v>430.125</v>
      </c>
      <c r="D9" s="23"/>
      <c r="H9" s="89"/>
      <c r="I9" s="89"/>
    </row>
    <row r="10" spans="1:9" x14ac:dyDescent="0.25">
      <c r="A10" s="15" t="s">
        <v>20</v>
      </c>
      <c r="B10" s="15" t="s">
        <v>598</v>
      </c>
      <c r="C10" s="23">
        <v>158.56481481481484</v>
      </c>
      <c r="D10" s="23"/>
      <c r="H10" s="89"/>
      <c r="I10" s="89"/>
    </row>
    <row r="11" spans="1:9" x14ac:dyDescent="0.25">
      <c r="A11" s="15" t="s">
        <v>12</v>
      </c>
      <c r="B11" s="15" t="s">
        <v>598</v>
      </c>
      <c r="C11" s="23">
        <v>242.92023809523812</v>
      </c>
      <c r="D11" s="23"/>
      <c r="H11" s="89"/>
      <c r="I11" s="89"/>
    </row>
    <row r="12" spans="1:9" x14ac:dyDescent="0.25">
      <c r="A12" s="15" t="s">
        <v>87</v>
      </c>
      <c r="B12" s="15" t="s">
        <v>598</v>
      </c>
      <c r="C12" s="23">
        <v>142.14285714285714</v>
      </c>
      <c r="D12" s="23"/>
      <c r="H12" s="89"/>
      <c r="I12" s="89"/>
    </row>
    <row r="13" spans="1:9" x14ac:dyDescent="0.25">
      <c r="A13" s="15" t="s">
        <v>156</v>
      </c>
      <c r="B13" s="15" t="s">
        <v>598</v>
      </c>
      <c r="C13" s="23">
        <v>2373.6345899470907</v>
      </c>
      <c r="D13" s="23"/>
      <c r="H13" s="89"/>
      <c r="I13" s="89"/>
    </row>
    <row r="14" spans="1:9" x14ac:dyDescent="0.25">
      <c r="A14" s="15" t="s">
        <v>25</v>
      </c>
      <c r="B14" s="15" t="s">
        <v>598</v>
      </c>
      <c r="C14" s="23">
        <v>845.16666666666674</v>
      </c>
      <c r="D14" s="23"/>
      <c r="H14" s="89"/>
      <c r="I14" s="89"/>
    </row>
    <row r="15" spans="1:9" x14ac:dyDescent="0.25">
      <c r="A15" s="15" t="s">
        <v>90</v>
      </c>
      <c r="B15" s="15" t="s">
        <v>598</v>
      </c>
      <c r="C15" s="23">
        <v>398.7</v>
      </c>
      <c r="D15" s="23"/>
      <c r="H15" s="89"/>
      <c r="I15" s="89"/>
    </row>
    <row r="16" spans="1:9" x14ac:dyDescent="0.25">
      <c r="A16" s="15" t="s">
        <v>15</v>
      </c>
      <c r="B16" s="15" t="s">
        <v>598</v>
      </c>
      <c r="C16" s="23">
        <v>305.55952380952385</v>
      </c>
      <c r="D16" s="23"/>
      <c r="H16" s="89"/>
      <c r="I16" s="89"/>
    </row>
    <row r="17" spans="1:9" x14ac:dyDescent="0.25">
      <c r="A17" s="15" t="s">
        <v>57</v>
      </c>
      <c r="B17" s="22" t="s">
        <v>598</v>
      </c>
      <c r="C17" s="23">
        <v>190.40277777777777</v>
      </c>
      <c r="D17" s="23"/>
      <c r="H17" s="89"/>
      <c r="I17" s="89"/>
    </row>
    <row r="18" spans="1:9" x14ac:dyDescent="0.25">
      <c r="A18" s="15" t="s">
        <v>193</v>
      </c>
      <c r="B18" s="22" t="s">
        <v>598</v>
      </c>
      <c r="C18" s="23">
        <v>251.79563492063491</v>
      </c>
      <c r="D18" s="23"/>
      <c r="H18" s="89"/>
      <c r="I18" s="89"/>
    </row>
    <row r="19" spans="1:9" x14ac:dyDescent="0.25">
      <c r="A19" s="15" t="s">
        <v>74</v>
      </c>
      <c r="B19" s="22" t="s">
        <v>598</v>
      </c>
      <c r="C19" s="23">
        <v>204.2</v>
      </c>
      <c r="D19" s="23"/>
      <c r="H19" s="89"/>
      <c r="I19" s="89"/>
    </row>
    <row r="20" spans="1:9" x14ac:dyDescent="0.25">
      <c r="A20" s="15" t="s">
        <v>194</v>
      </c>
      <c r="B20" s="22" t="s">
        <v>598</v>
      </c>
      <c r="C20" s="23">
        <v>100.5</v>
      </c>
      <c r="D20" s="23"/>
      <c r="H20" s="89"/>
      <c r="I20" s="89"/>
    </row>
    <row r="21" spans="1:9" x14ac:dyDescent="0.25">
      <c r="A21" s="15" t="s">
        <v>195</v>
      </c>
      <c r="B21" s="22" t="s">
        <v>598</v>
      </c>
      <c r="C21" s="23">
        <v>234.65</v>
      </c>
      <c r="D21" s="23"/>
      <c r="H21" s="89"/>
      <c r="I21" s="89"/>
    </row>
    <row r="22" spans="1:9" x14ac:dyDescent="0.25">
      <c r="A22" s="15" t="s">
        <v>36</v>
      </c>
      <c r="B22" s="22" t="s">
        <v>598</v>
      </c>
      <c r="C22" s="23">
        <v>245.66</v>
      </c>
      <c r="D22" s="23"/>
      <c r="H22" s="89"/>
      <c r="I22" s="89"/>
    </row>
    <row r="23" spans="1:9" x14ac:dyDescent="0.25">
      <c r="A23" s="15" t="s">
        <v>9</v>
      </c>
      <c r="B23" s="22" t="s">
        <v>598</v>
      </c>
      <c r="C23" s="23">
        <v>200.13</v>
      </c>
      <c r="D23" s="23"/>
      <c r="H23" s="89"/>
      <c r="I23" s="89"/>
    </row>
    <row r="24" spans="1:9" x14ac:dyDescent="0.25">
      <c r="A24" s="15" t="s">
        <v>85</v>
      </c>
      <c r="B24" s="22" t="s">
        <v>598</v>
      </c>
      <c r="C24" s="23">
        <v>95.87</v>
      </c>
      <c r="D24" s="23"/>
      <c r="H24" s="89"/>
      <c r="I24" s="89"/>
    </row>
    <row r="25" spans="1:9" x14ac:dyDescent="0.25">
      <c r="A25" s="15" t="s">
        <v>601</v>
      </c>
      <c r="B25" s="15" t="s">
        <v>601</v>
      </c>
      <c r="C25" s="23">
        <v>17000</v>
      </c>
      <c r="D25" s="23"/>
    </row>
    <row r="26" spans="1:9" x14ac:dyDescent="0.25">
      <c r="A26" s="15" t="s">
        <v>168</v>
      </c>
      <c r="B26" s="15" t="s">
        <v>599</v>
      </c>
      <c r="C26" s="23"/>
      <c r="D26" s="23">
        <v>770.23</v>
      </c>
    </row>
    <row r="27" spans="1:9" x14ac:dyDescent="0.25">
      <c r="A27" s="15" t="s">
        <v>4</v>
      </c>
      <c r="B27" s="15" t="s">
        <v>599</v>
      </c>
      <c r="C27" s="23"/>
      <c r="D27" s="23">
        <v>423.15</v>
      </c>
    </row>
    <row r="28" spans="1:9" x14ac:dyDescent="0.25">
      <c r="A28" s="15" t="s">
        <v>196</v>
      </c>
      <c r="B28" s="15" t="s">
        <v>599</v>
      </c>
      <c r="C28" s="23"/>
      <c r="D28" s="23">
        <v>5128.3200000000006</v>
      </c>
    </row>
    <row r="29" spans="1:9" x14ac:dyDescent="0.25">
      <c r="A29" s="15" t="s">
        <v>824</v>
      </c>
      <c r="B29" s="22" t="s">
        <v>805</v>
      </c>
      <c r="C29" s="23"/>
      <c r="D29" s="23">
        <v>1</v>
      </c>
    </row>
    <row r="30" spans="1:9" x14ac:dyDescent="0.25">
      <c r="A30" s="15" t="s">
        <v>804</v>
      </c>
      <c r="B30" s="22" t="s">
        <v>805</v>
      </c>
      <c r="C30" s="23"/>
      <c r="D30" s="23">
        <v>14558.55</v>
      </c>
    </row>
    <row r="32" spans="1:9" ht="15.75" thickBot="1" x14ac:dyDescent="0.3">
      <c r="C32" s="8">
        <f>SUM(C4:C28)</f>
        <v>116660.8021031746</v>
      </c>
      <c r="D32" s="8">
        <f>SUM(D4:D30)</f>
        <v>116660.80291005291</v>
      </c>
    </row>
    <row r="33" spans="4:4" ht="15.75" thickTop="1" x14ac:dyDescent="0.25"/>
    <row r="34" spans="4:4" x14ac:dyDescent="0.25">
      <c r="D34" s="24">
        <f>C32-D32</f>
        <v>-8.0687830632086843E-4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ADD6F-234F-4449-A253-2EEC5035886C}">
  <dimension ref="A1:L44"/>
  <sheetViews>
    <sheetView workbookViewId="0">
      <pane ySplit="3" topLeftCell="A4" activePane="bottomLeft" state="frozen"/>
      <selection pane="bottomLeft" activeCell="M35" sqref="M35"/>
    </sheetView>
  </sheetViews>
  <sheetFormatPr defaultRowHeight="15" x14ac:dyDescent="0.25"/>
  <cols>
    <col min="1" max="1" width="29.85546875" customWidth="1"/>
    <col min="2" max="2" width="24.85546875" customWidth="1"/>
    <col min="3" max="3" width="17.42578125" customWidth="1"/>
    <col min="4" max="4" width="15.5703125" customWidth="1"/>
    <col min="5" max="5" width="10.28515625" customWidth="1"/>
    <col min="6" max="6" width="8" customWidth="1"/>
    <col min="7" max="8" width="12.140625" customWidth="1"/>
    <col min="10" max="10" width="13.28515625" customWidth="1"/>
    <col min="11" max="11" width="13" customWidth="1"/>
    <col min="12" max="12" width="9.5703125" bestFit="1" customWidth="1"/>
  </cols>
  <sheetData>
    <row r="1" spans="1:11" ht="15.75" x14ac:dyDescent="0.25">
      <c r="A1" s="136" t="s">
        <v>594</v>
      </c>
      <c r="B1" s="136"/>
      <c r="C1" s="136"/>
      <c r="D1" s="136"/>
      <c r="F1" s="136" t="s">
        <v>595</v>
      </c>
      <c r="G1" s="136"/>
      <c r="H1" s="136"/>
      <c r="J1" s="136" t="s">
        <v>596</v>
      </c>
      <c r="K1" s="136"/>
    </row>
    <row r="3" spans="1:11" x14ac:dyDescent="0.25">
      <c r="A3" s="9" t="s">
        <v>593</v>
      </c>
      <c r="B3" s="9" t="s">
        <v>597</v>
      </c>
      <c r="C3" s="9" t="s">
        <v>592</v>
      </c>
      <c r="D3" s="9" t="s">
        <v>591</v>
      </c>
      <c r="F3" s="9" t="s">
        <v>808</v>
      </c>
      <c r="G3" s="9" t="s">
        <v>592</v>
      </c>
      <c r="H3" s="9" t="s">
        <v>591</v>
      </c>
      <c r="J3" s="9" t="s">
        <v>592</v>
      </c>
      <c r="K3" s="9" t="s">
        <v>591</v>
      </c>
    </row>
    <row r="4" spans="1:11" x14ac:dyDescent="0.25">
      <c r="A4" s="15" t="s">
        <v>589</v>
      </c>
      <c r="B4" s="15" t="s">
        <v>600</v>
      </c>
      <c r="C4" s="23"/>
      <c r="D4" s="23">
        <f>Sales!H6</f>
        <v>115779.55291005291</v>
      </c>
      <c r="F4" s="119"/>
      <c r="G4" s="23"/>
      <c r="H4" s="23"/>
      <c r="J4" s="23">
        <f t="shared" ref="J4:K6" si="0">C4+G4</f>
        <v>0</v>
      </c>
      <c r="K4" s="23">
        <f t="shared" si="0"/>
        <v>115779.55291005291</v>
      </c>
    </row>
    <row r="5" spans="1:11" x14ac:dyDescent="0.25">
      <c r="A5" s="15" t="s">
        <v>8</v>
      </c>
      <c r="B5" s="22" t="s">
        <v>598</v>
      </c>
      <c r="C5" s="23">
        <f>Purchases!U6</f>
        <v>2373.6345899470907</v>
      </c>
      <c r="D5" s="23"/>
      <c r="F5" s="120"/>
      <c r="G5" s="23"/>
      <c r="H5" s="23"/>
      <c r="J5" s="23">
        <f t="shared" si="0"/>
        <v>2373.6345899470907</v>
      </c>
      <c r="K5" s="23">
        <f t="shared" si="0"/>
        <v>0</v>
      </c>
    </row>
    <row r="6" spans="1:11" x14ac:dyDescent="0.25">
      <c r="A6" s="15" t="s">
        <v>803</v>
      </c>
      <c r="B6" s="22" t="s">
        <v>598</v>
      </c>
      <c r="C6" s="23">
        <v>0</v>
      </c>
      <c r="D6" s="23"/>
      <c r="F6" s="120">
        <v>1</v>
      </c>
      <c r="G6" s="23">
        <f>'Journal '!C9</f>
        <v>70800</v>
      </c>
      <c r="H6" s="23"/>
      <c r="J6" s="23">
        <f t="shared" si="0"/>
        <v>70800</v>
      </c>
      <c r="K6" s="23">
        <f t="shared" si="0"/>
        <v>0</v>
      </c>
    </row>
    <row r="7" spans="1:11" x14ac:dyDescent="0.25">
      <c r="A7" s="15" t="s">
        <v>653</v>
      </c>
      <c r="B7" s="22" t="s">
        <v>598</v>
      </c>
      <c r="C7" s="23">
        <v>0</v>
      </c>
      <c r="D7" s="23"/>
      <c r="F7" s="120" t="s">
        <v>809</v>
      </c>
      <c r="G7" s="23">
        <f>'Journal '!C10</f>
        <v>5874.1200000000017</v>
      </c>
      <c r="H7" s="23">
        <f>'Journal '!D17</f>
        <v>5874.1200000000017</v>
      </c>
      <c r="J7" s="23">
        <f>C7+G7-H7</f>
        <v>0</v>
      </c>
      <c r="K7" s="23"/>
    </row>
    <row r="8" spans="1:11" x14ac:dyDescent="0.25">
      <c r="A8" s="15" t="s">
        <v>810</v>
      </c>
      <c r="B8" s="22" t="s">
        <v>598</v>
      </c>
      <c r="C8" s="23">
        <v>0</v>
      </c>
      <c r="D8" s="23"/>
      <c r="F8" s="120">
        <v>3</v>
      </c>
      <c r="G8" s="23">
        <f>'Journal '!C21</f>
        <v>833.33333333333337</v>
      </c>
      <c r="H8" s="23"/>
      <c r="J8" s="23">
        <f>C8+G8</f>
        <v>833.33333333333337</v>
      </c>
      <c r="K8" s="23"/>
    </row>
    <row r="9" spans="1:11" x14ac:dyDescent="0.25">
      <c r="A9" s="15" t="s">
        <v>813</v>
      </c>
      <c r="B9" s="22" t="s">
        <v>598</v>
      </c>
      <c r="C9" s="23">
        <v>0</v>
      </c>
      <c r="D9" s="23"/>
      <c r="F9" s="120">
        <v>4</v>
      </c>
      <c r="G9" s="23">
        <f>'Journal '!C26</f>
        <v>364</v>
      </c>
      <c r="H9" s="23"/>
      <c r="J9" s="23">
        <f>G9+C9</f>
        <v>364</v>
      </c>
      <c r="K9" s="23"/>
    </row>
    <row r="10" spans="1:11" x14ac:dyDescent="0.25">
      <c r="A10" s="15" t="s">
        <v>10</v>
      </c>
      <c r="B10" s="15" t="s">
        <v>598</v>
      </c>
      <c r="C10" s="23">
        <f>Purchases!H6</f>
        <v>20</v>
      </c>
      <c r="D10" s="23"/>
      <c r="F10" s="120"/>
      <c r="G10" s="23"/>
      <c r="H10" s="23"/>
      <c r="J10" s="23">
        <f t="shared" ref="J10:J30" si="1">C10+G10</f>
        <v>20</v>
      </c>
      <c r="K10" s="23">
        <f t="shared" ref="K10:K30" si="2">D10+H10</f>
        <v>0</v>
      </c>
    </row>
    <row r="11" spans="1:11" x14ac:dyDescent="0.25">
      <c r="A11" s="15" t="s">
        <v>61</v>
      </c>
      <c r="B11" s="15" t="s">
        <v>598</v>
      </c>
      <c r="C11" s="23">
        <f>Purchases!I6</f>
        <v>426.01818783068785</v>
      </c>
      <c r="D11" s="23"/>
      <c r="F11" s="120"/>
      <c r="G11" s="23"/>
      <c r="H11" s="23"/>
      <c r="J11" s="23">
        <f t="shared" si="1"/>
        <v>426.01818783068785</v>
      </c>
      <c r="K11" s="23">
        <f t="shared" si="2"/>
        <v>0</v>
      </c>
    </row>
    <row r="12" spans="1:11" x14ac:dyDescent="0.25">
      <c r="A12" s="15" t="s">
        <v>20</v>
      </c>
      <c r="B12" s="15" t="s">
        <v>598</v>
      </c>
      <c r="C12" s="23">
        <f>Purchases!J6</f>
        <v>357.2185846560846</v>
      </c>
      <c r="D12" s="23"/>
      <c r="F12" s="120"/>
      <c r="G12" s="23"/>
      <c r="H12" s="23"/>
      <c r="J12" s="23">
        <f t="shared" si="1"/>
        <v>357.2185846560846</v>
      </c>
      <c r="K12" s="23">
        <f t="shared" si="2"/>
        <v>0</v>
      </c>
    </row>
    <row r="13" spans="1:11" x14ac:dyDescent="0.25">
      <c r="A13" s="15" t="s">
        <v>12</v>
      </c>
      <c r="B13" s="15" t="s">
        <v>598</v>
      </c>
      <c r="C13" s="23">
        <f>Purchases!L6</f>
        <v>314.72619047619054</v>
      </c>
      <c r="D13" s="23"/>
      <c r="F13" s="120"/>
      <c r="G13" s="23"/>
      <c r="H13" s="23"/>
      <c r="J13" s="23">
        <f t="shared" si="1"/>
        <v>314.72619047619054</v>
      </c>
      <c r="K13" s="23">
        <f t="shared" si="2"/>
        <v>0</v>
      </c>
    </row>
    <row r="14" spans="1:11" x14ac:dyDescent="0.25">
      <c r="A14" s="15" t="s">
        <v>87</v>
      </c>
      <c r="B14" s="15" t="s">
        <v>598</v>
      </c>
      <c r="C14" s="23">
        <f>Purchases!N6</f>
        <v>288.61111111111109</v>
      </c>
      <c r="D14" s="23"/>
      <c r="F14" s="120"/>
      <c r="G14" s="23"/>
      <c r="H14" s="23"/>
      <c r="J14" s="23">
        <f t="shared" si="1"/>
        <v>288.61111111111109</v>
      </c>
      <c r="K14" s="23">
        <f t="shared" si="2"/>
        <v>0</v>
      </c>
    </row>
    <row r="15" spans="1:11" x14ac:dyDescent="0.25">
      <c r="A15" s="15" t="s">
        <v>156</v>
      </c>
      <c r="B15" s="15" t="s">
        <v>598</v>
      </c>
      <c r="C15" s="23">
        <f>Purchases!O6</f>
        <v>360</v>
      </c>
      <c r="D15" s="23"/>
      <c r="F15" s="120"/>
      <c r="G15" s="23"/>
      <c r="H15" s="23"/>
      <c r="J15" s="23">
        <f t="shared" si="1"/>
        <v>360</v>
      </c>
      <c r="K15" s="23">
        <f t="shared" si="2"/>
        <v>0</v>
      </c>
    </row>
    <row r="16" spans="1:11" x14ac:dyDescent="0.25">
      <c r="A16" s="15" t="s">
        <v>78</v>
      </c>
      <c r="B16" s="15" t="s">
        <v>598</v>
      </c>
      <c r="C16" s="23">
        <f>Purchases!P6</f>
        <v>450.125</v>
      </c>
      <c r="D16" s="23"/>
      <c r="F16" s="120"/>
      <c r="G16" s="23"/>
      <c r="H16" s="23"/>
      <c r="J16" s="23">
        <f t="shared" si="1"/>
        <v>450.125</v>
      </c>
      <c r="K16" s="23">
        <f t="shared" si="2"/>
        <v>0</v>
      </c>
    </row>
    <row r="17" spans="1:11" x14ac:dyDescent="0.25">
      <c r="A17" s="15" t="s">
        <v>25</v>
      </c>
      <c r="B17" s="15" t="s">
        <v>598</v>
      </c>
      <c r="C17" s="23">
        <f>Purchases!Q6</f>
        <v>188.56481481481484</v>
      </c>
      <c r="D17" s="23"/>
      <c r="F17" s="120"/>
      <c r="G17" s="23"/>
      <c r="H17" s="23"/>
      <c r="J17" s="23">
        <f t="shared" si="1"/>
        <v>188.56481481481484</v>
      </c>
      <c r="K17" s="23">
        <f t="shared" si="2"/>
        <v>0</v>
      </c>
    </row>
    <row r="18" spans="1:11" x14ac:dyDescent="0.25">
      <c r="A18" s="15" t="s">
        <v>90</v>
      </c>
      <c r="B18" s="15" t="s">
        <v>598</v>
      </c>
      <c r="C18" s="23">
        <f>Purchases!R6</f>
        <v>285.92023809523812</v>
      </c>
      <c r="D18" s="23"/>
      <c r="F18" s="120"/>
      <c r="G18" s="23"/>
      <c r="H18" s="23"/>
      <c r="J18" s="23">
        <f t="shared" si="1"/>
        <v>285.92023809523812</v>
      </c>
      <c r="K18" s="23">
        <f t="shared" si="2"/>
        <v>0</v>
      </c>
    </row>
    <row r="19" spans="1:11" x14ac:dyDescent="0.25">
      <c r="A19" s="15" t="s">
        <v>15</v>
      </c>
      <c r="B19" s="15" t="s">
        <v>598</v>
      </c>
      <c r="C19" s="23">
        <f>Purchases!T6</f>
        <v>161.14285714285714</v>
      </c>
      <c r="D19" s="23"/>
      <c r="F19" s="120"/>
      <c r="G19" s="23"/>
      <c r="H19" s="23"/>
      <c r="J19" s="23">
        <f t="shared" si="1"/>
        <v>161.14285714285714</v>
      </c>
      <c r="K19" s="23">
        <f t="shared" si="2"/>
        <v>0</v>
      </c>
    </row>
    <row r="20" spans="1:11" x14ac:dyDescent="0.25">
      <c r="A20" s="15" t="s">
        <v>57</v>
      </c>
      <c r="B20" s="22" t="s">
        <v>598</v>
      </c>
      <c r="C20" s="23">
        <f>Purchases!V6</f>
        <v>159.46296296296296</v>
      </c>
      <c r="D20" s="23"/>
      <c r="F20" s="120"/>
      <c r="G20" s="23"/>
      <c r="H20" s="23"/>
      <c r="J20" s="23">
        <f t="shared" si="1"/>
        <v>159.46296296296296</v>
      </c>
      <c r="K20" s="23">
        <f t="shared" si="2"/>
        <v>0</v>
      </c>
    </row>
    <row r="21" spans="1:11" x14ac:dyDescent="0.25">
      <c r="A21" s="15" t="s">
        <v>193</v>
      </c>
      <c r="B21" s="22" t="s">
        <v>598</v>
      </c>
      <c r="C21" s="23">
        <f>Purchases!W6</f>
        <v>500.16666666666674</v>
      </c>
      <c r="D21" s="23"/>
      <c r="F21" s="120"/>
      <c r="G21" s="23"/>
      <c r="H21" s="23"/>
      <c r="J21" s="23">
        <f t="shared" si="1"/>
        <v>500.16666666666674</v>
      </c>
      <c r="K21" s="23">
        <f t="shared" si="2"/>
        <v>0</v>
      </c>
    </row>
    <row r="22" spans="1:11" x14ac:dyDescent="0.25">
      <c r="A22" s="15" t="s">
        <v>92</v>
      </c>
      <c r="B22" s="22" t="s">
        <v>598</v>
      </c>
      <c r="C22" s="23">
        <f>Purchases!X6</f>
        <v>198.7</v>
      </c>
      <c r="D22" s="23"/>
      <c r="F22" s="120"/>
      <c r="G22" s="23"/>
      <c r="H22" s="23"/>
      <c r="J22" s="23">
        <f t="shared" si="1"/>
        <v>198.7</v>
      </c>
      <c r="K22" s="23">
        <f t="shared" si="2"/>
        <v>0</v>
      </c>
    </row>
    <row r="23" spans="1:11" x14ac:dyDescent="0.25">
      <c r="A23" s="15" t="s">
        <v>74</v>
      </c>
      <c r="B23" s="22" t="s">
        <v>598</v>
      </c>
      <c r="C23" s="23">
        <f>Purchases!Y6</f>
        <v>505.55952380952385</v>
      </c>
      <c r="D23" s="23"/>
      <c r="F23" s="120"/>
      <c r="G23" s="23"/>
      <c r="H23" s="23"/>
      <c r="J23" s="23">
        <f t="shared" si="1"/>
        <v>505.55952380952385</v>
      </c>
      <c r="K23" s="23">
        <f t="shared" si="2"/>
        <v>0</v>
      </c>
    </row>
    <row r="24" spans="1:11" x14ac:dyDescent="0.25">
      <c r="A24" s="15" t="s">
        <v>194</v>
      </c>
      <c r="B24" s="22" t="s">
        <v>598</v>
      </c>
      <c r="C24" s="23">
        <f>Purchases!Z6</f>
        <v>340.40277777777777</v>
      </c>
      <c r="D24" s="23"/>
      <c r="F24" s="120"/>
      <c r="G24" s="23"/>
      <c r="H24" s="23"/>
      <c r="J24" s="23">
        <f t="shared" si="1"/>
        <v>340.40277777777777</v>
      </c>
      <c r="K24" s="23">
        <f t="shared" si="2"/>
        <v>0</v>
      </c>
    </row>
    <row r="25" spans="1:11" x14ac:dyDescent="0.25">
      <c r="A25" s="15" t="s">
        <v>195</v>
      </c>
      <c r="B25" s="22" t="s">
        <v>598</v>
      </c>
      <c r="C25" s="23">
        <f>Purchases!AA6</f>
        <v>251.79563492063491</v>
      </c>
      <c r="D25" s="23"/>
      <c r="F25" s="120"/>
      <c r="G25" s="23"/>
      <c r="H25" s="23"/>
      <c r="J25" s="23">
        <f t="shared" si="1"/>
        <v>251.79563492063491</v>
      </c>
      <c r="K25" s="23">
        <f t="shared" si="2"/>
        <v>0</v>
      </c>
    </row>
    <row r="26" spans="1:11" x14ac:dyDescent="0.25">
      <c r="A26" s="15" t="s">
        <v>36</v>
      </c>
      <c r="B26" s="22" t="s">
        <v>598</v>
      </c>
      <c r="C26" s="23">
        <f>Purchases!AB6</f>
        <v>251.29629629629633</v>
      </c>
      <c r="D26" s="23"/>
      <c r="F26" s="120"/>
      <c r="G26" s="23"/>
      <c r="H26" s="23"/>
      <c r="J26" s="23">
        <f t="shared" si="1"/>
        <v>251.29629629629633</v>
      </c>
      <c r="K26" s="23">
        <f t="shared" si="2"/>
        <v>0</v>
      </c>
    </row>
    <row r="27" spans="1:11" x14ac:dyDescent="0.25">
      <c r="A27" s="15" t="s">
        <v>9</v>
      </c>
      <c r="B27" s="22" t="s">
        <v>598</v>
      </c>
      <c r="C27" s="23">
        <f>Purchases!AC6</f>
        <v>204.2</v>
      </c>
      <c r="D27" s="23"/>
      <c r="F27" s="120"/>
      <c r="G27" s="23"/>
      <c r="H27" s="23"/>
      <c r="J27" s="23">
        <f t="shared" si="1"/>
        <v>204.2</v>
      </c>
      <c r="K27" s="23">
        <f t="shared" si="2"/>
        <v>0</v>
      </c>
    </row>
    <row r="28" spans="1:11" x14ac:dyDescent="0.25">
      <c r="A28" s="15" t="s">
        <v>830</v>
      </c>
      <c r="B28" s="22" t="s">
        <v>598</v>
      </c>
      <c r="C28" s="23">
        <v>0</v>
      </c>
      <c r="D28" s="23"/>
      <c r="F28" s="120">
        <v>6</v>
      </c>
      <c r="G28" s="23">
        <f>'Journal '!C36</f>
        <v>6848.3930866402125</v>
      </c>
      <c r="H28" s="23"/>
      <c r="J28" s="23">
        <f>C28+G28</f>
        <v>6848.3930866402125</v>
      </c>
      <c r="K28" s="23"/>
    </row>
    <row r="29" spans="1:11" x14ac:dyDescent="0.25">
      <c r="A29" s="15" t="s">
        <v>85</v>
      </c>
      <c r="B29" s="22" t="s">
        <v>598</v>
      </c>
      <c r="C29" s="23">
        <f>Purchases!AF6</f>
        <v>100.5</v>
      </c>
      <c r="D29" s="23"/>
      <c r="F29" s="120"/>
      <c r="G29" s="23"/>
      <c r="H29" s="23"/>
      <c r="J29" s="23">
        <f t="shared" si="1"/>
        <v>100.5</v>
      </c>
      <c r="K29" s="23">
        <f t="shared" si="2"/>
        <v>0</v>
      </c>
    </row>
    <row r="30" spans="1:11" x14ac:dyDescent="0.25">
      <c r="A30" s="15" t="s">
        <v>811</v>
      </c>
      <c r="B30" s="22" t="s">
        <v>802</v>
      </c>
      <c r="C30" s="23">
        <f>Purchases!M6</f>
        <v>3333.3333333333335</v>
      </c>
      <c r="D30" s="23"/>
      <c r="F30" s="120"/>
      <c r="G30" s="23"/>
      <c r="H30" s="23"/>
      <c r="J30" s="23">
        <f t="shared" si="1"/>
        <v>3333.3333333333335</v>
      </c>
      <c r="K30" s="23">
        <f t="shared" si="2"/>
        <v>0</v>
      </c>
    </row>
    <row r="31" spans="1:11" x14ac:dyDescent="0.25">
      <c r="A31" s="15" t="s">
        <v>812</v>
      </c>
      <c r="B31" s="22" t="s">
        <v>802</v>
      </c>
      <c r="C31" s="23"/>
      <c r="D31" s="23">
        <v>0</v>
      </c>
      <c r="F31" s="120">
        <v>3</v>
      </c>
      <c r="G31" s="23"/>
      <c r="H31" s="23">
        <f>'Journal '!D22</f>
        <v>833.33333333333337</v>
      </c>
      <c r="J31" s="23"/>
      <c r="K31" s="23">
        <f>D31+H31</f>
        <v>833.33333333333337</v>
      </c>
    </row>
    <row r="32" spans="1:11" x14ac:dyDescent="0.25">
      <c r="A32" s="15" t="s">
        <v>601</v>
      </c>
      <c r="B32" s="22" t="s">
        <v>801</v>
      </c>
      <c r="C32" s="23">
        <f>'Bank statement'!F627</f>
        <v>47238.437857142795</v>
      </c>
      <c r="D32" s="23"/>
      <c r="F32" s="120"/>
      <c r="G32" s="23"/>
      <c r="H32" s="23"/>
      <c r="J32" s="23">
        <f>C32+G32</f>
        <v>47238.437857142795</v>
      </c>
      <c r="K32" s="23">
        <f>D32+H32</f>
        <v>0</v>
      </c>
    </row>
    <row r="33" spans="1:12" x14ac:dyDescent="0.25">
      <c r="A33" s="15" t="s">
        <v>788</v>
      </c>
      <c r="B33" s="22" t="s">
        <v>599</v>
      </c>
      <c r="C33" s="23">
        <v>3600</v>
      </c>
      <c r="D33" s="23"/>
      <c r="F33" s="120">
        <v>4</v>
      </c>
      <c r="G33" s="23"/>
      <c r="H33" s="23">
        <f>'Journal '!D27+'Journal '!D32</f>
        <v>10364</v>
      </c>
      <c r="J33" s="23"/>
      <c r="K33" s="23">
        <f>H33-C33</f>
        <v>6764</v>
      </c>
    </row>
    <row r="34" spans="1:12" x14ac:dyDescent="0.25">
      <c r="A34" s="15" t="s">
        <v>831</v>
      </c>
      <c r="B34" s="22" t="s">
        <v>599</v>
      </c>
      <c r="C34" s="23"/>
      <c r="D34" s="23">
        <v>0</v>
      </c>
      <c r="F34" s="120">
        <v>6</v>
      </c>
      <c r="G34" s="23"/>
      <c r="H34" s="23">
        <f>'Journal '!D37</f>
        <v>6848.3930866402125</v>
      </c>
      <c r="J34" s="23"/>
      <c r="K34" s="23">
        <f>D34+H34</f>
        <v>6848.3930866402125</v>
      </c>
    </row>
    <row r="35" spans="1:12" x14ac:dyDescent="0.25">
      <c r="A35" s="15" t="s">
        <v>168</v>
      </c>
      <c r="B35" s="22" t="s">
        <v>599</v>
      </c>
      <c r="C35" s="23"/>
      <c r="D35" s="23">
        <f>770.23-Purchases!S6</f>
        <v>-8488.4800000000014</v>
      </c>
      <c r="F35" s="120" t="s">
        <v>809</v>
      </c>
      <c r="G35" s="23">
        <f>'Journal '!C16</f>
        <v>5874.1200000000017</v>
      </c>
      <c r="H35" s="23">
        <f>'Journal '!D11</f>
        <v>15134.279999999999</v>
      </c>
      <c r="J35" s="23"/>
      <c r="K35" s="23">
        <f>H35-C35-G35+D35</f>
        <v>771.67999999999483</v>
      </c>
    </row>
    <row r="36" spans="1:12" x14ac:dyDescent="0.25">
      <c r="A36" s="15" t="s">
        <v>4</v>
      </c>
      <c r="B36" s="22" t="s">
        <v>599</v>
      </c>
      <c r="C36" s="23"/>
      <c r="D36" s="23">
        <f>Comparatives!D27-Purchases!E6-Purchases!AD6+Sales!E6+Sales!I6</f>
        <v>351.96371693122023</v>
      </c>
      <c r="F36" s="120"/>
      <c r="G36" s="23"/>
      <c r="H36" s="23"/>
      <c r="J36" s="23">
        <f>C36+G36</f>
        <v>0</v>
      </c>
      <c r="K36" s="23">
        <f>D36+H36</f>
        <v>351.96371693122023</v>
      </c>
    </row>
    <row r="37" spans="1:12" x14ac:dyDescent="0.25">
      <c r="A37" s="15" t="s">
        <v>196</v>
      </c>
      <c r="B37" s="22" t="s">
        <v>599</v>
      </c>
      <c r="C37" s="23">
        <f>Purchases!AE6</f>
        <v>61539.840000000026</v>
      </c>
      <c r="D37" s="23">
        <f>Comparatives!D28</f>
        <v>5128.3200000000006</v>
      </c>
      <c r="F37" s="120"/>
      <c r="G37" s="23"/>
      <c r="H37" s="23">
        <f>'Journal '!D12</f>
        <v>61539.840000000004</v>
      </c>
      <c r="J37" s="23"/>
      <c r="K37" s="23">
        <f>D37-C37+H37</f>
        <v>5128.3199999999779</v>
      </c>
      <c r="L37" s="115"/>
    </row>
    <row r="38" spans="1:12" x14ac:dyDescent="0.25">
      <c r="A38" s="15" t="s">
        <v>824</v>
      </c>
      <c r="B38" s="22" t="s">
        <v>805</v>
      </c>
      <c r="C38" s="23"/>
      <c r="D38" s="23">
        <v>1</v>
      </c>
      <c r="F38" s="120"/>
      <c r="G38" s="23"/>
      <c r="H38" s="23"/>
      <c r="J38" s="23"/>
      <c r="K38" s="23">
        <f>G38+D38</f>
        <v>1</v>
      </c>
      <c r="L38" s="115"/>
    </row>
    <row r="39" spans="1:12" x14ac:dyDescent="0.25">
      <c r="A39" s="15" t="s">
        <v>814</v>
      </c>
      <c r="B39" s="22" t="s">
        <v>805</v>
      </c>
      <c r="C39" s="23">
        <v>0</v>
      </c>
      <c r="D39" s="23"/>
      <c r="F39" s="120">
        <v>5</v>
      </c>
      <c r="G39" s="23">
        <f>'Journal '!C31</f>
        <v>10000</v>
      </c>
      <c r="H39" s="23"/>
      <c r="J39" s="23">
        <f>C39+G39</f>
        <v>10000</v>
      </c>
      <c r="K39" s="23"/>
      <c r="L39" s="115"/>
    </row>
    <row r="40" spans="1:12" x14ac:dyDescent="0.25">
      <c r="A40" s="15" t="s">
        <v>804</v>
      </c>
      <c r="B40" s="22" t="s">
        <v>805</v>
      </c>
      <c r="C40" s="23"/>
      <c r="D40" s="23">
        <f>17000-770.23-423.15-D37-1</f>
        <v>10677.3</v>
      </c>
      <c r="F40" s="120"/>
      <c r="G40" s="23"/>
      <c r="H40" s="23"/>
      <c r="J40" s="23">
        <f>C40+G40</f>
        <v>0</v>
      </c>
      <c r="K40" s="23">
        <f>D40+H40</f>
        <v>10677.3</v>
      </c>
      <c r="L40" s="115"/>
    </row>
    <row r="42" spans="1:12" ht="15.75" thickBot="1" x14ac:dyDescent="0.3">
      <c r="C42" s="8">
        <f>SUM(C4:C37)</f>
        <v>123449.6566269841</v>
      </c>
      <c r="D42" s="8">
        <f>SUM(D4:D40)</f>
        <v>123449.65662698414</v>
      </c>
      <c r="G42" s="8">
        <f>SUM(G4:G40)</f>
        <v>100593.96641997353</v>
      </c>
      <c r="H42" s="8">
        <f>SUM(H4:H40)</f>
        <v>100593.96641997356</v>
      </c>
      <c r="J42" s="8">
        <f>SUM(J4:J40)</f>
        <v>147155.54304695758</v>
      </c>
      <c r="K42" s="8">
        <f>SUM(K4:K40)</f>
        <v>147155.54304695764</v>
      </c>
    </row>
    <row r="43" spans="1:12" ht="15.75" thickTop="1" x14ac:dyDescent="0.25"/>
    <row r="44" spans="1:12" x14ac:dyDescent="0.25">
      <c r="D44" s="24">
        <f>C42-D42</f>
        <v>0</v>
      </c>
      <c r="H44" s="24">
        <f>G42-H42</f>
        <v>0</v>
      </c>
      <c r="K44" s="24">
        <f>J42-K42</f>
        <v>0</v>
      </c>
    </row>
  </sheetData>
  <mergeCells count="3">
    <mergeCell ref="A1:D1"/>
    <mergeCell ref="J1:K1"/>
    <mergeCell ref="F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E1E6E-B383-4213-BBE2-37A41440F455}">
  <dimension ref="A1:I102"/>
  <sheetViews>
    <sheetView tabSelected="1" workbookViewId="0">
      <selection activeCell="G3" sqref="G3"/>
    </sheetView>
  </sheetViews>
  <sheetFormatPr defaultRowHeight="15" x14ac:dyDescent="0.25"/>
  <cols>
    <col min="1" max="1" width="12.7109375" customWidth="1"/>
    <col min="2" max="2" width="39" customWidth="1"/>
    <col min="3" max="3" width="14.7109375" customWidth="1"/>
    <col min="4" max="4" width="14.5703125" customWidth="1"/>
    <col min="5" max="5" width="5.85546875" customWidth="1"/>
    <col min="6" max="6" width="13.7109375" customWidth="1"/>
    <col min="7" max="7" width="69.140625" customWidth="1"/>
    <col min="8" max="8" width="12.85546875" customWidth="1"/>
    <col min="9" max="9" width="13" customWidth="1"/>
  </cols>
  <sheetData>
    <row r="1" spans="1:9" ht="21" x14ac:dyDescent="0.35">
      <c r="A1" s="30" t="s">
        <v>673</v>
      </c>
      <c r="B1" s="29"/>
      <c r="C1" s="29"/>
      <c r="D1" s="29"/>
    </row>
    <row r="2" spans="1:9" x14ac:dyDescent="0.25">
      <c r="A2" s="32" t="str">
        <f>Info!A1&amp;" "&amp;Info!A2</f>
        <v>XYZ Final accounts for the period 1/10/2023 to 30/9/2024</v>
      </c>
      <c r="B2" s="29"/>
      <c r="C2" s="29"/>
      <c r="D2" s="29"/>
    </row>
    <row r="4" spans="1:9" x14ac:dyDescent="0.25">
      <c r="A4" s="9" t="s">
        <v>704</v>
      </c>
      <c r="B4" s="90"/>
      <c r="C4" s="9" t="s">
        <v>699</v>
      </c>
      <c r="D4" s="9" t="s">
        <v>700</v>
      </c>
      <c r="F4" s="9" t="s">
        <v>197</v>
      </c>
      <c r="G4" s="9" t="s">
        <v>702</v>
      </c>
    </row>
    <row r="5" spans="1:9" x14ac:dyDescent="0.25">
      <c r="A5" s="91" t="s">
        <v>701</v>
      </c>
      <c r="B5" s="92"/>
      <c r="C5" s="137">
        <v>2024</v>
      </c>
      <c r="D5" s="137"/>
      <c r="H5" s="3"/>
      <c r="I5" s="3"/>
    </row>
    <row r="6" spans="1:9" x14ac:dyDescent="0.25">
      <c r="A6" s="66"/>
      <c r="B6" s="40" t="s">
        <v>600</v>
      </c>
      <c r="C6" s="64"/>
      <c r="D6" s="64"/>
    </row>
    <row r="7" spans="1:9" ht="15.75" thickBot="1" x14ac:dyDescent="0.3">
      <c r="A7" s="121">
        <f>Comparatives!D4</f>
        <v>95779.552910052909</v>
      </c>
      <c r="B7" s="79" t="s">
        <v>589</v>
      </c>
      <c r="C7" s="64"/>
      <c r="D7" s="93">
        <f>'Trial Balance'!K4</f>
        <v>115779.55291005291</v>
      </c>
    </row>
    <row r="8" spans="1:9" x14ac:dyDescent="0.25">
      <c r="A8" s="66"/>
      <c r="B8" s="15"/>
      <c r="C8" s="64"/>
      <c r="D8" s="64"/>
    </row>
    <row r="9" spans="1:9" x14ac:dyDescent="0.25">
      <c r="A9" s="66"/>
      <c r="B9" s="40" t="s">
        <v>667</v>
      </c>
      <c r="C9" s="64"/>
      <c r="D9" s="64"/>
    </row>
    <row r="10" spans="1:9" ht="15.75" thickBot="1" x14ac:dyDescent="0.3">
      <c r="A10" s="121">
        <f>Comparatives!C5</f>
        <v>22056.78</v>
      </c>
      <c r="B10" s="79" t="s">
        <v>8</v>
      </c>
      <c r="C10" s="64"/>
      <c r="D10" s="93">
        <f>'Trial Balance'!J5</f>
        <v>2373.6345899470907</v>
      </c>
    </row>
    <row r="11" spans="1:9" hidden="1" x14ac:dyDescent="0.25">
      <c r="A11" s="66">
        <v>565</v>
      </c>
      <c r="B11" s="79" t="s">
        <v>668</v>
      </c>
      <c r="C11" s="64"/>
      <c r="D11" s="64"/>
    </row>
    <row r="12" spans="1:9" hidden="1" x14ac:dyDescent="0.25">
      <c r="A12" s="66">
        <v>454</v>
      </c>
      <c r="B12" s="79" t="s">
        <v>669</v>
      </c>
      <c r="C12" s="64">
        <v>34320</v>
      </c>
      <c r="D12" s="64"/>
    </row>
    <row r="13" spans="1:9" hidden="1" x14ac:dyDescent="0.25">
      <c r="A13" s="67">
        <v>565</v>
      </c>
      <c r="B13" s="79" t="s">
        <v>670</v>
      </c>
      <c r="C13" s="62">
        <v>3120</v>
      </c>
      <c r="D13" s="65"/>
    </row>
    <row r="14" spans="1:9" ht="15.75" hidden="1" thickBot="1" x14ac:dyDescent="0.3">
      <c r="A14" s="83">
        <v>78787</v>
      </c>
      <c r="B14" s="15"/>
      <c r="C14" s="64"/>
      <c r="D14" s="81">
        <f>SUM(C11:C13)</f>
        <v>37440</v>
      </c>
    </row>
    <row r="15" spans="1:9" ht="15.75" thickBot="1" x14ac:dyDescent="0.3">
      <c r="A15" s="87"/>
      <c r="B15" s="73"/>
      <c r="C15" s="74"/>
      <c r="D15" s="74"/>
    </row>
    <row r="16" spans="1:9" ht="16.5" thickTop="1" x14ac:dyDescent="0.25">
      <c r="A16" s="85">
        <f>A7-A10</f>
        <v>73722.77291005291</v>
      </c>
      <c r="B16" s="71" t="s">
        <v>671</v>
      </c>
      <c r="C16" s="64"/>
      <c r="D16" s="69">
        <f>D7-D10</f>
        <v>113405.91832010582</v>
      </c>
    </row>
    <row r="17" spans="1:4" x14ac:dyDescent="0.25">
      <c r="A17" s="66"/>
      <c r="B17" s="15"/>
      <c r="C17" s="64"/>
      <c r="D17" s="64"/>
    </row>
    <row r="18" spans="1:4" x14ac:dyDescent="0.25">
      <c r="A18" s="66"/>
      <c r="B18" s="40" t="s">
        <v>672</v>
      </c>
      <c r="C18" s="64"/>
      <c r="D18" s="64"/>
    </row>
    <row r="19" spans="1:4" x14ac:dyDescent="0.25">
      <c r="A19" s="66">
        <f>Comparatives!C6</f>
        <v>70800</v>
      </c>
      <c r="B19" s="79" t="s">
        <v>803</v>
      </c>
      <c r="C19" s="64">
        <f>'Trial Balance'!J6</f>
        <v>70800</v>
      </c>
      <c r="D19" s="64"/>
    </row>
    <row r="20" spans="1:4" hidden="1" x14ac:dyDescent="0.25">
      <c r="A20" s="66">
        <v>0</v>
      </c>
      <c r="B20" s="79" t="s">
        <v>653</v>
      </c>
      <c r="C20" s="64">
        <f>'Trial Balance'!J7</f>
        <v>0</v>
      </c>
      <c r="D20" s="64"/>
    </row>
    <row r="21" spans="1:4" x14ac:dyDescent="0.25">
      <c r="A21" s="66">
        <v>0</v>
      </c>
      <c r="B21" s="79" t="s">
        <v>810</v>
      </c>
      <c r="C21" s="64">
        <f>'Trial Balance'!J8</f>
        <v>833.33333333333337</v>
      </c>
      <c r="D21" s="64"/>
    </row>
    <row r="22" spans="1:4" x14ac:dyDescent="0.25">
      <c r="A22" s="66">
        <f>Comparatives!C7</f>
        <v>364</v>
      </c>
      <c r="B22" s="79" t="s">
        <v>813</v>
      </c>
      <c r="C22" s="64">
        <f>'Trial Balance'!J9</f>
        <v>364</v>
      </c>
      <c r="D22" s="64"/>
    </row>
    <row r="23" spans="1:4" x14ac:dyDescent="0.25">
      <c r="A23" s="66">
        <f>Comparatives!C8</f>
        <v>20</v>
      </c>
      <c r="B23" s="79" t="s">
        <v>10</v>
      </c>
      <c r="C23" s="64">
        <f>'Trial Balance'!J10</f>
        <v>20</v>
      </c>
      <c r="D23" s="64"/>
    </row>
    <row r="24" spans="1:4" x14ac:dyDescent="0.25">
      <c r="A24" s="66">
        <f>Comparatives!C9</f>
        <v>430.125</v>
      </c>
      <c r="B24" s="79" t="s">
        <v>61</v>
      </c>
      <c r="C24" s="64">
        <f>'Trial Balance'!J11</f>
        <v>426.01818783068785</v>
      </c>
      <c r="D24" s="64"/>
    </row>
    <row r="25" spans="1:4" x14ac:dyDescent="0.25">
      <c r="A25" s="67">
        <f>Comparatives!C10</f>
        <v>158.56481481481484</v>
      </c>
      <c r="B25" s="79" t="s">
        <v>20</v>
      </c>
      <c r="C25" s="64">
        <f>'Trial Balance'!J12</f>
        <v>357.2185846560846</v>
      </c>
      <c r="D25" s="64"/>
    </row>
    <row r="26" spans="1:4" x14ac:dyDescent="0.25">
      <c r="A26" s="122">
        <f>Comparatives!C11</f>
        <v>242.92023809523812</v>
      </c>
      <c r="B26" s="79" t="s">
        <v>12</v>
      </c>
      <c r="C26" s="64">
        <f>'Trial Balance'!J13</f>
        <v>314.72619047619054</v>
      </c>
      <c r="D26" s="64"/>
    </row>
    <row r="27" spans="1:4" x14ac:dyDescent="0.25">
      <c r="A27" s="122">
        <f>Comparatives!C12</f>
        <v>142.14285714285714</v>
      </c>
      <c r="B27" s="79" t="s">
        <v>87</v>
      </c>
      <c r="C27" s="64">
        <f>'Trial Balance'!J14</f>
        <v>288.61111111111109</v>
      </c>
      <c r="D27" s="64"/>
    </row>
    <row r="28" spans="1:4" x14ac:dyDescent="0.25">
      <c r="A28" s="122">
        <f>Comparatives!C13</f>
        <v>2373.6345899470907</v>
      </c>
      <c r="B28" s="79" t="s">
        <v>156</v>
      </c>
      <c r="C28" s="64">
        <f>'Trial Balance'!J15</f>
        <v>360</v>
      </c>
      <c r="D28" s="64"/>
    </row>
    <row r="29" spans="1:4" x14ac:dyDescent="0.25">
      <c r="A29" s="122">
        <v>0</v>
      </c>
      <c r="B29" s="79" t="s">
        <v>78</v>
      </c>
      <c r="C29" s="64">
        <f>'Trial Balance'!J16</f>
        <v>450.125</v>
      </c>
      <c r="D29" s="64"/>
    </row>
    <row r="30" spans="1:4" x14ac:dyDescent="0.25">
      <c r="A30" s="122">
        <f>Comparatives!C14</f>
        <v>845.16666666666674</v>
      </c>
      <c r="B30" s="79" t="s">
        <v>25</v>
      </c>
      <c r="C30" s="64">
        <f>'Trial Balance'!J17</f>
        <v>188.56481481481484</v>
      </c>
      <c r="D30" s="64"/>
    </row>
    <row r="31" spans="1:4" x14ac:dyDescent="0.25">
      <c r="A31" s="122">
        <f>Comparatives!C15</f>
        <v>398.7</v>
      </c>
      <c r="B31" s="79" t="s">
        <v>90</v>
      </c>
      <c r="C31" s="64">
        <f>'Trial Balance'!J18</f>
        <v>285.92023809523812</v>
      </c>
      <c r="D31" s="64"/>
    </row>
    <row r="32" spans="1:4" x14ac:dyDescent="0.25">
      <c r="A32" s="122">
        <f>Comparatives!C16</f>
        <v>305.55952380952385</v>
      </c>
      <c r="B32" s="79" t="s">
        <v>15</v>
      </c>
      <c r="C32" s="64">
        <f>'Trial Balance'!J19</f>
        <v>161.14285714285714</v>
      </c>
      <c r="D32" s="64"/>
    </row>
    <row r="33" spans="1:4" x14ac:dyDescent="0.25">
      <c r="A33" s="122">
        <f>Comparatives!C17</f>
        <v>190.40277777777777</v>
      </c>
      <c r="B33" s="79" t="s">
        <v>57</v>
      </c>
      <c r="C33" s="64">
        <f>'Trial Balance'!J20</f>
        <v>159.46296296296296</v>
      </c>
      <c r="D33" s="64"/>
    </row>
    <row r="34" spans="1:4" x14ac:dyDescent="0.25">
      <c r="A34" s="122">
        <f>Comparatives!C18</f>
        <v>251.79563492063491</v>
      </c>
      <c r="B34" s="79" t="s">
        <v>193</v>
      </c>
      <c r="C34" s="64">
        <f>'Trial Balance'!J21</f>
        <v>500.16666666666674</v>
      </c>
      <c r="D34" s="64"/>
    </row>
    <row r="35" spans="1:4" x14ac:dyDescent="0.25">
      <c r="A35" s="122">
        <v>0</v>
      </c>
      <c r="B35" s="79" t="s">
        <v>92</v>
      </c>
      <c r="C35" s="64">
        <f>'Trial Balance'!J22</f>
        <v>198.7</v>
      </c>
      <c r="D35" s="64"/>
    </row>
    <row r="36" spans="1:4" x14ac:dyDescent="0.25">
      <c r="A36" s="122">
        <f>Comparatives!C19</f>
        <v>204.2</v>
      </c>
      <c r="B36" s="79" t="s">
        <v>74</v>
      </c>
      <c r="C36" s="64">
        <f>'Trial Balance'!J23</f>
        <v>505.55952380952385</v>
      </c>
      <c r="D36" s="64"/>
    </row>
    <row r="37" spans="1:4" x14ac:dyDescent="0.25">
      <c r="A37" s="122">
        <f>Comparatives!C20</f>
        <v>100.5</v>
      </c>
      <c r="B37" s="79" t="s">
        <v>194</v>
      </c>
      <c r="C37" s="64">
        <f>'Trial Balance'!J24</f>
        <v>340.40277777777777</v>
      </c>
      <c r="D37" s="64"/>
    </row>
    <row r="38" spans="1:4" x14ac:dyDescent="0.25">
      <c r="A38" s="122">
        <f>Comparatives!C21</f>
        <v>234.65</v>
      </c>
      <c r="B38" s="79" t="s">
        <v>195</v>
      </c>
      <c r="C38" s="64">
        <f>'Trial Balance'!J25</f>
        <v>251.79563492063491</v>
      </c>
      <c r="D38" s="64"/>
    </row>
    <row r="39" spans="1:4" x14ac:dyDescent="0.25">
      <c r="A39" s="122">
        <f>Comparatives!C22</f>
        <v>245.66</v>
      </c>
      <c r="B39" s="79" t="s">
        <v>36</v>
      </c>
      <c r="C39" s="64">
        <f>'Trial Balance'!J26</f>
        <v>251.29629629629633</v>
      </c>
      <c r="D39" s="64"/>
    </row>
    <row r="40" spans="1:4" x14ac:dyDescent="0.25">
      <c r="A40" s="122">
        <f>Comparatives!C23</f>
        <v>200.13</v>
      </c>
      <c r="B40" s="79" t="s">
        <v>9</v>
      </c>
      <c r="C40" s="64">
        <f>'Trial Balance'!J27</f>
        <v>204.2</v>
      </c>
      <c r="D40" s="64"/>
    </row>
    <row r="41" spans="1:4" x14ac:dyDescent="0.25">
      <c r="A41" s="122">
        <f>Comparatives!C24</f>
        <v>95.87</v>
      </c>
      <c r="B41" s="79" t="s">
        <v>85</v>
      </c>
      <c r="C41" s="62">
        <f>'Trial Balance'!J29</f>
        <v>100.5</v>
      </c>
      <c r="D41" s="64"/>
    </row>
    <row r="42" spans="1:4" ht="15.75" thickBot="1" x14ac:dyDescent="0.3">
      <c r="A42" s="83">
        <f>SUM(A19:A41)</f>
        <v>77604.022103174604</v>
      </c>
      <c r="B42" s="40"/>
      <c r="C42" s="64"/>
      <c r="D42" s="81">
        <f>SUM(C19:C41)</f>
        <v>77361.744179894173</v>
      </c>
    </row>
    <row r="43" spans="1:4" ht="15.75" thickBot="1" x14ac:dyDescent="0.3">
      <c r="A43" s="87"/>
      <c r="B43" s="73"/>
      <c r="C43" s="74"/>
      <c r="D43" s="74"/>
    </row>
    <row r="44" spans="1:4" ht="16.5" thickTop="1" x14ac:dyDescent="0.25">
      <c r="A44" s="76">
        <f>A16-A42</f>
        <v>-3881.2491931216937</v>
      </c>
      <c r="B44" s="71" t="s">
        <v>674</v>
      </c>
      <c r="C44" s="64"/>
      <c r="D44" s="69">
        <f>D16-D42</f>
        <v>36044.174140211646</v>
      </c>
    </row>
    <row r="45" spans="1:4" x14ac:dyDescent="0.25">
      <c r="A45" s="122">
        <v>0</v>
      </c>
      <c r="B45" s="40" t="s">
        <v>830</v>
      </c>
      <c r="C45" s="64"/>
      <c r="D45" s="64">
        <f>-'Trial Balance'!J28</f>
        <v>-6848.3930866402125</v>
      </c>
    </row>
    <row r="46" spans="1:4" ht="15.75" thickBot="1" x14ac:dyDescent="0.3">
      <c r="A46" s="73"/>
      <c r="B46" s="130"/>
      <c r="C46" s="75"/>
      <c r="D46" s="75"/>
    </row>
    <row r="47" spans="1:4" ht="16.5" thickTop="1" x14ac:dyDescent="0.25">
      <c r="A47" s="76">
        <f>A44-A45</f>
        <v>-3881.2491931216937</v>
      </c>
      <c r="B47" s="71" t="s">
        <v>832</v>
      </c>
      <c r="C47" s="64"/>
      <c r="D47" s="69">
        <f>SUM(D44:D45)</f>
        <v>29195.781053571434</v>
      </c>
    </row>
    <row r="48" spans="1:4" x14ac:dyDescent="0.25">
      <c r="A48" s="15"/>
      <c r="B48" s="40"/>
      <c r="C48" s="64"/>
      <c r="D48" s="64"/>
    </row>
    <row r="49" spans="1:6" x14ac:dyDescent="0.25">
      <c r="A49" s="15"/>
      <c r="B49" s="40"/>
      <c r="C49" s="64"/>
      <c r="D49" s="64"/>
    </row>
    <row r="50" spans="1:6" x14ac:dyDescent="0.25">
      <c r="A50" s="89"/>
      <c r="B50" s="89"/>
      <c r="C50" s="78"/>
      <c r="D50" s="78"/>
    </row>
    <row r="51" spans="1:6" x14ac:dyDescent="0.25">
      <c r="A51" s="9" t="s">
        <v>705</v>
      </c>
      <c r="B51" s="90"/>
      <c r="C51" s="9" t="s">
        <v>699</v>
      </c>
      <c r="D51" s="9" t="s">
        <v>700</v>
      </c>
    </row>
    <row r="52" spans="1:6" x14ac:dyDescent="0.25">
      <c r="A52" s="91" t="s">
        <v>701</v>
      </c>
      <c r="B52" s="92"/>
      <c r="C52" s="137">
        <v>2024</v>
      </c>
      <c r="D52" s="137"/>
    </row>
    <row r="53" spans="1:6" ht="15.75" x14ac:dyDescent="0.25">
      <c r="A53" s="66"/>
      <c r="B53" s="70" t="s">
        <v>679</v>
      </c>
      <c r="C53" s="64"/>
      <c r="D53" s="64"/>
    </row>
    <row r="54" spans="1:6" hidden="1" x14ac:dyDescent="0.25">
      <c r="A54" s="66"/>
      <c r="B54" s="94" t="s">
        <v>695</v>
      </c>
      <c r="C54" s="64"/>
      <c r="D54" s="64"/>
    </row>
    <row r="55" spans="1:6" hidden="1" x14ac:dyDescent="0.25">
      <c r="A55" s="66"/>
      <c r="B55" s="79" t="s">
        <v>692</v>
      </c>
      <c r="C55" s="64"/>
      <c r="D55" s="64"/>
      <c r="F55" s="88" t="s">
        <v>703</v>
      </c>
    </row>
    <row r="56" spans="1:6" hidden="1" x14ac:dyDescent="0.25">
      <c r="A56" s="67"/>
      <c r="B56" s="80" t="s">
        <v>691</v>
      </c>
      <c r="C56" s="65"/>
      <c r="D56" s="65"/>
      <c r="F56" s="88" t="s">
        <v>703</v>
      </c>
    </row>
    <row r="57" spans="1:6" ht="15.75" hidden="1" thickBot="1" x14ac:dyDescent="0.3">
      <c r="A57" s="83">
        <f>A55-A56</f>
        <v>0</v>
      </c>
      <c r="B57" s="72"/>
      <c r="C57" s="64"/>
      <c r="D57" s="81">
        <f>D55-D56</f>
        <v>0</v>
      </c>
      <c r="F57" s="88" t="s">
        <v>703</v>
      </c>
    </row>
    <row r="58" spans="1:6" hidden="1" x14ac:dyDescent="0.25">
      <c r="A58" s="68"/>
      <c r="B58" s="94" t="s">
        <v>694</v>
      </c>
      <c r="C58" s="64"/>
      <c r="D58" s="64"/>
    </row>
    <row r="59" spans="1:6" hidden="1" x14ac:dyDescent="0.25">
      <c r="A59" s="66"/>
      <c r="B59" s="79" t="s">
        <v>692</v>
      </c>
      <c r="C59" s="64"/>
      <c r="D59" s="64"/>
      <c r="F59" s="88" t="s">
        <v>703</v>
      </c>
    </row>
    <row r="60" spans="1:6" hidden="1" x14ac:dyDescent="0.25">
      <c r="A60" s="66"/>
      <c r="B60" s="80" t="s">
        <v>691</v>
      </c>
      <c r="C60" s="65"/>
      <c r="D60" s="65"/>
      <c r="F60" s="88" t="s">
        <v>703</v>
      </c>
    </row>
    <row r="61" spans="1:6" ht="15.75" hidden="1" thickBot="1" x14ac:dyDescent="0.3">
      <c r="A61" s="83">
        <f>A59-A60</f>
        <v>0</v>
      </c>
      <c r="B61" s="72"/>
      <c r="C61" s="64"/>
      <c r="D61" s="81">
        <f>D59-D60</f>
        <v>0</v>
      </c>
      <c r="F61" s="88" t="s">
        <v>703</v>
      </c>
    </row>
    <row r="62" spans="1:6" x14ac:dyDescent="0.25">
      <c r="A62" s="68"/>
      <c r="B62" s="94" t="s">
        <v>696</v>
      </c>
      <c r="C62" s="64"/>
      <c r="D62" s="64"/>
    </row>
    <row r="63" spans="1:6" x14ac:dyDescent="0.25">
      <c r="A63" s="66">
        <v>0</v>
      </c>
      <c r="B63" s="79" t="s">
        <v>692</v>
      </c>
      <c r="C63" s="64">
        <f>'Trial Balance'!J30</f>
        <v>3333.3333333333335</v>
      </c>
      <c r="D63" s="64"/>
      <c r="F63" s="88" t="str">
        <f>IF(C63='Non-current Assets'!C17,"Completed","Incompleted")</f>
        <v>Completed</v>
      </c>
    </row>
    <row r="64" spans="1:6" x14ac:dyDescent="0.25">
      <c r="A64" s="67">
        <v>0</v>
      </c>
      <c r="B64" s="80" t="s">
        <v>691</v>
      </c>
      <c r="C64" s="65">
        <f>-'Trial Balance'!K31</f>
        <v>-833.33333333333337</v>
      </c>
      <c r="D64" s="65"/>
      <c r="F64" s="88" t="str">
        <f>IF(C64=-'Non-current Assets'!G17,"Completed","Incompleted")</f>
        <v>Completed</v>
      </c>
    </row>
    <row r="65" spans="1:6" ht="15.75" thickBot="1" x14ac:dyDescent="0.3">
      <c r="A65" s="83">
        <f>A63-A64</f>
        <v>0</v>
      </c>
      <c r="B65" s="72"/>
      <c r="C65" s="64"/>
      <c r="D65" s="81">
        <f>C63+C64</f>
        <v>2500</v>
      </c>
    </row>
    <row r="66" spans="1:6" ht="15.75" thickBot="1" x14ac:dyDescent="0.3">
      <c r="A66" s="84"/>
      <c r="B66" s="73"/>
      <c r="C66" s="74"/>
      <c r="D66" s="74"/>
    </row>
    <row r="67" spans="1:6" ht="16.5" thickTop="1" x14ac:dyDescent="0.25">
      <c r="A67" s="85">
        <f>A65+A61+A57</f>
        <v>0</v>
      </c>
      <c r="B67" s="71" t="s">
        <v>680</v>
      </c>
      <c r="C67" s="64"/>
      <c r="D67" s="69">
        <f>D65+D61+D57</f>
        <v>2500</v>
      </c>
      <c r="F67" s="88" t="str">
        <f>IF(C67='Non-current Assets'!C21,"Completed","Incompleted")</f>
        <v>Completed</v>
      </c>
    </row>
    <row r="68" spans="1:6" x14ac:dyDescent="0.25">
      <c r="A68" s="66"/>
      <c r="B68" s="15"/>
      <c r="C68" s="64"/>
      <c r="D68" s="64"/>
    </row>
    <row r="69" spans="1:6" ht="15.75" x14ac:dyDescent="0.25">
      <c r="A69" s="66"/>
      <c r="B69" s="70" t="s">
        <v>675</v>
      </c>
      <c r="C69" s="64"/>
      <c r="D69" s="64"/>
    </row>
    <row r="70" spans="1:6" x14ac:dyDescent="0.25">
      <c r="A70" s="66">
        <f>Comparatives!C25</f>
        <v>17000</v>
      </c>
      <c r="B70" s="80" t="s">
        <v>676</v>
      </c>
      <c r="C70" s="65">
        <f>'Trial Balance'!J32</f>
        <v>47238.437857142795</v>
      </c>
      <c r="D70" s="64"/>
      <c r="F70" s="88" t="str">
        <f>IF(C70='Bank statement'!E627,"Completed","Incompleted")</f>
        <v>Completed</v>
      </c>
    </row>
    <row r="71" spans="1:6" hidden="1" x14ac:dyDescent="0.25">
      <c r="A71" s="66"/>
      <c r="B71" s="124" t="s">
        <v>666</v>
      </c>
      <c r="C71" s="64"/>
      <c r="D71" s="64"/>
      <c r="F71" s="88" t="s">
        <v>703</v>
      </c>
    </row>
    <row r="72" spans="1:6" hidden="1" x14ac:dyDescent="0.25">
      <c r="A72" s="67"/>
      <c r="B72" s="80" t="s">
        <v>677</v>
      </c>
      <c r="C72" s="62"/>
      <c r="D72" s="65"/>
      <c r="F72" s="88" t="s">
        <v>703</v>
      </c>
    </row>
    <row r="73" spans="1:6" ht="16.5" thickBot="1" x14ac:dyDescent="0.3">
      <c r="A73" s="86">
        <f>SUM(A70:A72)</f>
        <v>17000</v>
      </c>
      <c r="B73" s="71" t="s">
        <v>678</v>
      </c>
      <c r="C73" s="64"/>
      <c r="D73" s="82">
        <f>SUM(C70:C72)</f>
        <v>47238.437857142795</v>
      </c>
    </row>
    <row r="74" spans="1:6" ht="15.75" thickBot="1" x14ac:dyDescent="0.3">
      <c r="A74" s="87"/>
      <c r="B74" s="73"/>
      <c r="C74" s="74"/>
      <c r="D74" s="74"/>
    </row>
    <row r="75" spans="1:6" ht="16.5" thickTop="1" x14ac:dyDescent="0.25">
      <c r="A75" s="85">
        <f>A73+A67</f>
        <v>17000</v>
      </c>
      <c r="B75" s="71" t="s">
        <v>681</v>
      </c>
      <c r="C75" s="64"/>
      <c r="D75" s="69">
        <f>D73+D67</f>
        <v>49738.437857142795</v>
      </c>
    </row>
    <row r="76" spans="1:6" x14ac:dyDescent="0.25">
      <c r="A76" s="66"/>
      <c r="B76" s="15"/>
      <c r="C76" s="64"/>
      <c r="D76" s="64"/>
    </row>
    <row r="77" spans="1:6" ht="15.75" x14ac:dyDescent="0.25">
      <c r="A77" s="66"/>
      <c r="B77" s="70" t="s">
        <v>682</v>
      </c>
      <c r="C77" s="64"/>
      <c r="D77" s="64"/>
    </row>
    <row r="78" spans="1:6" x14ac:dyDescent="0.25">
      <c r="A78" s="66"/>
      <c r="B78" s="79" t="s">
        <v>683</v>
      </c>
      <c r="C78" s="64"/>
      <c r="D78" s="64"/>
    </row>
    <row r="79" spans="1:6" x14ac:dyDescent="0.25">
      <c r="A79" s="67"/>
      <c r="B79" s="79" t="s">
        <v>684</v>
      </c>
      <c r="C79" s="64"/>
      <c r="D79" s="64"/>
    </row>
    <row r="80" spans="1:6" x14ac:dyDescent="0.25">
      <c r="A80" s="67">
        <v>0</v>
      </c>
      <c r="B80" s="123" t="s">
        <v>788</v>
      </c>
      <c r="C80" s="64">
        <f>'Trial Balance'!K33</f>
        <v>6764</v>
      </c>
      <c r="D80" s="64"/>
      <c r="F80" s="88" t="str">
        <f>IF(C80='Director Loan Account'!B16,"Completed","Incompleted")</f>
        <v>Completed</v>
      </c>
    </row>
    <row r="81" spans="1:6" x14ac:dyDescent="0.25">
      <c r="A81" s="67">
        <f>Comparatives!D26</f>
        <v>770.23</v>
      </c>
      <c r="B81" s="123" t="s">
        <v>168</v>
      </c>
      <c r="C81" s="64">
        <f>'Trial Balance'!K35</f>
        <v>771.67999999999483</v>
      </c>
      <c r="D81" s="64"/>
      <c r="F81" s="88" t="str">
        <f>IF(ROUND(C81,2)=ROUND(Payroll!R15,2),"Completed","Incompleted")</f>
        <v>Completed</v>
      </c>
    </row>
    <row r="82" spans="1:6" x14ac:dyDescent="0.25">
      <c r="A82" s="67">
        <f>Comparatives!D27</f>
        <v>423.15</v>
      </c>
      <c r="B82" s="123" t="s">
        <v>4</v>
      </c>
      <c r="C82" s="64">
        <f>'Trial Balance'!K36</f>
        <v>351.96371693122023</v>
      </c>
      <c r="D82" s="64"/>
      <c r="F82" s="88" t="str">
        <f>IF(ROUNDUP(C82,1)=ROUND(VAT!J14,1),"Completed","Incompleted")</f>
        <v>Completed</v>
      </c>
    </row>
    <row r="83" spans="1:6" x14ac:dyDescent="0.25">
      <c r="A83" s="67">
        <f>Comparatives!D28</f>
        <v>5128.3200000000006</v>
      </c>
      <c r="B83" s="123" t="s">
        <v>196</v>
      </c>
      <c r="C83" s="64">
        <f>'Trial Balance'!K37</f>
        <v>5128.3199999999779</v>
      </c>
      <c r="D83" s="64"/>
      <c r="F83" s="88" t="str">
        <f>IF(C83=Payroll!R31,"Completed","Incompleted")</f>
        <v>Completed</v>
      </c>
    </row>
    <row r="84" spans="1:6" x14ac:dyDescent="0.25">
      <c r="A84" s="67">
        <v>0</v>
      </c>
      <c r="B84" s="123" t="s">
        <v>831</v>
      </c>
      <c r="C84" s="64">
        <f>'Trial Balance'!K34</f>
        <v>6848.3930866402125</v>
      </c>
      <c r="D84" s="64"/>
    </row>
    <row r="85" spans="1:6" ht="15.75" thickBot="1" x14ac:dyDescent="0.3">
      <c r="A85" s="125"/>
      <c r="B85" s="126"/>
      <c r="C85" s="75"/>
      <c r="D85" s="75"/>
    </row>
    <row r="86" spans="1:6" ht="17.25" thickTop="1" thickBot="1" x14ac:dyDescent="0.3">
      <c r="A86" s="85">
        <f>SUM(A78:A84)</f>
        <v>6321.7000000000007</v>
      </c>
      <c r="B86" s="71" t="s">
        <v>685</v>
      </c>
      <c r="C86" s="64"/>
      <c r="D86" s="69">
        <f>SUM(C78:C84)</f>
        <v>19864.356803571405</v>
      </c>
    </row>
    <row r="87" spans="1:6" ht="15.75" hidden="1" thickBot="1" x14ac:dyDescent="0.3">
      <c r="A87" s="68"/>
      <c r="B87" s="15"/>
      <c r="C87" s="64"/>
      <c r="D87" s="64"/>
    </row>
    <row r="88" spans="1:6" ht="15.75" hidden="1" x14ac:dyDescent="0.25">
      <c r="A88" s="66"/>
      <c r="B88" s="70" t="s">
        <v>686</v>
      </c>
      <c r="C88" s="64"/>
      <c r="D88" s="64"/>
    </row>
    <row r="89" spans="1:6" hidden="1" x14ac:dyDescent="0.25">
      <c r="A89" s="67"/>
      <c r="B89" s="80" t="s">
        <v>697</v>
      </c>
      <c r="C89" s="65"/>
      <c r="D89" s="65"/>
      <c r="F89" s="88" t="s">
        <v>703</v>
      </c>
    </row>
    <row r="90" spans="1:6" ht="16.5" hidden="1" thickBot="1" x14ac:dyDescent="0.3">
      <c r="A90" s="83"/>
      <c r="B90" s="70" t="s">
        <v>698</v>
      </c>
      <c r="C90" s="64"/>
      <c r="D90" s="82"/>
    </row>
    <row r="91" spans="1:6" ht="15.75" thickBot="1" x14ac:dyDescent="0.3">
      <c r="A91" s="87"/>
      <c r="B91" s="73"/>
      <c r="C91" s="75"/>
      <c r="D91" s="74"/>
    </row>
    <row r="92" spans="1:6" ht="19.5" thickTop="1" x14ac:dyDescent="0.25">
      <c r="A92" s="76">
        <f>A75-A86</f>
        <v>10678.3</v>
      </c>
      <c r="B92" s="77" t="s">
        <v>687</v>
      </c>
      <c r="C92" s="64"/>
      <c r="D92" s="69">
        <f>D75-D86</f>
        <v>29874.08105357139</v>
      </c>
    </row>
    <row r="93" spans="1:6" x14ac:dyDescent="0.25">
      <c r="A93" s="66"/>
      <c r="B93" s="15"/>
      <c r="C93" s="64"/>
      <c r="D93" s="64"/>
    </row>
    <row r="94" spans="1:6" ht="15.75" x14ac:dyDescent="0.25">
      <c r="A94" s="66"/>
      <c r="B94" s="70" t="s">
        <v>688</v>
      </c>
      <c r="C94" s="64"/>
      <c r="D94" s="64"/>
    </row>
    <row r="95" spans="1:6" x14ac:dyDescent="0.25">
      <c r="A95" s="66">
        <v>1</v>
      </c>
      <c r="B95" s="79" t="s">
        <v>823</v>
      </c>
      <c r="C95" s="64">
        <v>1</v>
      </c>
      <c r="D95" s="64"/>
    </row>
    <row r="96" spans="1:6" x14ac:dyDescent="0.25">
      <c r="A96" s="66">
        <f>Comparatives!D30</f>
        <v>14558.55</v>
      </c>
      <c r="B96" s="79" t="s">
        <v>804</v>
      </c>
      <c r="C96" s="63">
        <f>'Trial Balance'!K40</f>
        <v>10677.3</v>
      </c>
      <c r="D96" s="63"/>
    </row>
    <row r="97" spans="1:6" x14ac:dyDescent="0.25">
      <c r="A97" s="66"/>
      <c r="B97" s="79" t="s">
        <v>814</v>
      </c>
      <c r="C97" s="63">
        <f>-'Trial Balance'!J39</f>
        <v>-10000</v>
      </c>
      <c r="D97" s="63"/>
    </row>
    <row r="98" spans="1:6" x14ac:dyDescent="0.25">
      <c r="A98" s="66">
        <f>A47</f>
        <v>-3881.2491931216937</v>
      </c>
      <c r="B98" s="79" t="s">
        <v>689</v>
      </c>
      <c r="C98" s="64">
        <f>D47</f>
        <v>29195.781053571434</v>
      </c>
      <c r="D98" s="64"/>
      <c r="F98" s="88" t="str">
        <f>IF(C98=D47,"Completed","Incompleted")</f>
        <v>Completed</v>
      </c>
    </row>
    <row r="99" spans="1:6" ht="15.75" thickBot="1" x14ac:dyDescent="0.3">
      <c r="A99" s="125"/>
      <c r="B99" s="126"/>
      <c r="C99" s="75"/>
      <c r="D99" s="75"/>
    </row>
    <row r="100" spans="1:6" ht="16.5" thickTop="1" x14ac:dyDescent="0.25">
      <c r="A100" s="76">
        <f>SUM(A95:A98)</f>
        <v>10678.300806878306</v>
      </c>
      <c r="B100" s="71" t="s">
        <v>690</v>
      </c>
      <c r="C100" s="64"/>
      <c r="D100" s="69">
        <f>SUM(C95:C98)</f>
        <v>29874.081053571434</v>
      </c>
    </row>
    <row r="101" spans="1:6" x14ac:dyDescent="0.25">
      <c r="A101" s="72"/>
      <c r="B101" s="15"/>
      <c r="C101" s="64"/>
      <c r="D101" s="64"/>
    </row>
    <row r="102" spans="1:6" x14ac:dyDescent="0.25">
      <c r="A102" s="121">
        <f>A100-A92</f>
        <v>8.0687830632086843E-4</v>
      </c>
      <c r="B102" s="19"/>
      <c r="C102" s="63"/>
      <c r="D102" s="127">
        <f>D100-D92</f>
        <v>4.3655745685100555E-11</v>
      </c>
    </row>
  </sheetData>
  <mergeCells count="2">
    <mergeCell ref="C52:D52"/>
    <mergeCell ref="C5:D5"/>
  </mergeCells>
  <conditionalFormatting sqref="F55:F57">
    <cfRule type="containsText" dxfId="20" priority="51" operator="containsText" text="Completed">
      <formula>NOT(ISERROR(SEARCH("Completed",F55)))</formula>
    </cfRule>
    <cfRule type="containsText" dxfId="19" priority="52" operator="containsText" text="Incomplete">
      <formula>NOT(ISERROR(SEARCH("Incomplete",F55)))</formula>
    </cfRule>
  </conditionalFormatting>
  <conditionalFormatting sqref="F59:F61">
    <cfRule type="containsText" dxfId="18" priority="45" operator="containsText" text="Completed">
      <formula>NOT(ISERROR(SEARCH("Completed",F59)))</formula>
    </cfRule>
    <cfRule type="containsText" dxfId="17" priority="46" operator="containsText" text="Incomplete">
      <formula>NOT(ISERROR(SEARCH("Incomplete",F59)))</formula>
    </cfRule>
  </conditionalFormatting>
  <conditionalFormatting sqref="F63:F64">
    <cfRule type="containsText" dxfId="16" priority="22" operator="containsText" text="Incompleted">
      <formula>NOT(ISERROR(SEARCH("Incompleted",F63)))</formula>
    </cfRule>
    <cfRule type="containsText" dxfId="15" priority="39" operator="containsText" text="Completed">
      <formula>NOT(ISERROR(SEARCH("Completed",F63)))</formula>
    </cfRule>
    <cfRule type="containsText" dxfId="14" priority="40" operator="containsText" text="Incomplete">
      <formula>NOT(ISERROR(SEARCH("Incomplete",F63)))</formula>
    </cfRule>
  </conditionalFormatting>
  <conditionalFormatting sqref="F67">
    <cfRule type="containsText" dxfId="13" priority="19" operator="containsText" text="Incompleted">
      <formula>NOT(ISERROR(SEARCH("Incompleted",F67)))</formula>
    </cfRule>
    <cfRule type="containsText" dxfId="12" priority="20" operator="containsText" text="Completed">
      <formula>NOT(ISERROR(SEARCH("Completed",F67)))</formula>
    </cfRule>
    <cfRule type="containsText" dxfId="11" priority="21" operator="containsText" text="Incomplete">
      <formula>NOT(ISERROR(SEARCH("Incomplete",F67)))</formula>
    </cfRule>
  </conditionalFormatting>
  <conditionalFormatting sqref="F70">
    <cfRule type="containsText" dxfId="10" priority="16" operator="containsText" text="Incompleted">
      <formula>NOT(ISERROR(SEARCH("Incompleted",F70)))</formula>
    </cfRule>
  </conditionalFormatting>
  <conditionalFormatting sqref="F70:F72">
    <cfRule type="containsText" dxfId="9" priority="17" operator="containsText" text="Completed">
      <formula>NOT(ISERROR(SEARCH("Completed",F70)))</formula>
    </cfRule>
    <cfRule type="containsText" dxfId="8" priority="18" operator="containsText" text="Incomplete">
      <formula>NOT(ISERROR(SEARCH("Incomplete",F70)))</formula>
    </cfRule>
  </conditionalFormatting>
  <conditionalFormatting sqref="F80:F83">
    <cfRule type="containsText" dxfId="7" priority="4" operator="containsText" text="Incompleted">
      <formula>NOT(ISERROR(SEARCH("Incompleted",F80)))</formula>
    </cfRule>
    <cfRule type="containsText" dxfId="6" priority="5" operator="containsText" text="Completed">
      <formula>NOT(ISERROR(SEARCH("Completed",F80)))</formula>
    </cfRule>
    <cfRule type="containsText" dxfId="5" priority="6" operator="containsText" text="Incomplete">
      <formula>NOT(ISERROR(SEARCH("Incomplete",F80)))</formula>
    </cfRule>
  </conditionalFormatting>
  <conditionalFormatting sqref="F89">
    <cfRule type="containsText" dxfId="4" priority="23" operator="containsText" text="Completed">
      <formula>NOT(ISERROR(SEARCH("Completed",F89)))</formula>
    </cfRule>
    <cfRule type="containsText" dxfId="3" priority="24" operator="containsText" text="Incomplete">
      <formula>NOT(ISERROR(SEARCH("Incomplete",F89)))</formula>
    </cfRule>
  </conditionalFormatting>
  <conditionalFormatting sqref="F98">
    <cfRule type="containsText" dxfId="2" priority="1" operator="containsText" text="Incompleted">
      <formula>NOT(ISERROR(SEARCH("Incompleted",F98)))</formula>
    </cfRule>
    <cfRule type="containsText" dxfId="1" priority="2" operator="containsText" text="Completed">
      <formula>NOT(ISERROR(SEARCH("Completed",F98)))</formula>
    </cfRule>
    <cfRule type="containsText" dxfId="0" priority="3" operator="containsText" text="Incomplete">
      <formula>NOT(ISERROR(SEARCH("Incomplete",F98)))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EEDB0-DD6E-4B2C-84F8-3085F290E499}">
  <dimension ref="A1:N410"/>
  <sheetViews>
    <sheetView workbookViewId="0">
      <pane ySplit="6" topLeftCell="A397" activePane="bottomLeft" state="frozen"/>
      <selection pane="bottomLeft" activeCell="C410" sqref="C410"/>
    </sheetView>
  </sheetViews>
  <sheetFormatPr defaultRowHeight="15" x14ac:dyDescent="0.25"/>
  <cols>
    <col min="1" max="1" width="14" customWidth="1"/>
    <col min="2" max="2" width="75.85546875" customWidth="1"/>
    <col min="3" max="3" width="13.140625" customWidth="1"/>
    <col min="4" max="4" width="10.5703125" customWidth="1"/>
    <col min="5" max="5" width="10.140625" customWidth="1"/>
    <col min="7" max="7" width="11.85546875" bestFit="1" customWidth="1"/>
    <col min="8" max="9" width="14.5703125" customWidth="1"/>
    <col min="12" max="12" width="10.7109375" bestFit="1" customWidth="1"/>
    <col min="13" max="13" width="53.28515625" bestFit="1" customWidth="1"/>
  </cols>
  <sheetData>
    <row r="1" spans="1:10" ht="21" x14ac:dyDescent="0.35">
      <c r="A1" s="30" t="s">
        <v>589</v>
      </c>
      <c r="B1" s="7"/>
    </row>
    <row r="2" spans="1:10" x14ac:dyDescent="0.25">
      <c r="A2" s="32" t="str">
        <f>Info!A1&amp;" "&amp;Info!A2</f>
        <v>XYZ Final accounts for the period 1/10/2023 to 30/9/2024</v>
      </c>
      <c r="B2" s="7"/>
    </row>
    <row r="5" spans="1:10" x14ac:dyDescent="0.25">
      <c r="A5" s="5" t="s">
        <v>1</v>
      </c>
      <c r="B5" s="5" t="s">
        <v>2</v>
      </c>
      <c r="C5" s="5" t="s">
        <v>3</v>
      </c>
      <c r="D5" s="5" t="s">
        <v>5</v>
      </c>
      <c r="E5" s="5" t="s">
        <v>4</v>
      </c>
      <c r="F5" s="5" t="s">
        <v>7</v>
      </c>
      <c r="G5" s="5" t="s">
        <v>6</v>
      </c>
      <c r="H5" s="6" t="s">
        <v>590</v>
      </c>
      <c r="I5" s="6" t="s">
        <v>4</v>
      </c>
      <c r="J5" s="6" t="s">
        <v>197</v>
      </c>
    </row>
    <row r="6" spans="1:10" ht="15.75" thickBot="1" x14ac:dyDescent="0.3">
      <c r="C6" s="8">
        <f>SUM(C7:C410)</f>
        <v>118268.7434920635</v>
      </c>
      <c r="E6" s="8">
        <f>SUM(E7:E410)</f>
        <v>2060.9105820105847</v>
      </c>
      <c r="F6" s="8"/>
      <c r="G6" s="8">
        <f>SUM(G7:G410)</f>
        <v>116207.83291005291</v>
      </c>
      <c r="H6" s="8">
        <f>SUM(H7:H410)</f>
        <v>115779.55291005291</v>
      </c>
      <c r="I6" s="8">
        <f>SUM(I7:I410)</f>
        <v>428.28</v>
      </c>
      <c r="J6" s="8">
        <f>SUM(J7:J410)</f>
        <v>0</v>
      </c>
    </row>
    <row r="7" spans="1:10" ht="15.75" thickTop="1" x14ac:dyDescent="0.25">
      <c r="A7" s="25">
        <v>45200</v>
      </c>
      <c r="B7" s="15" t="s">
        <v>198</v>
      </c>
      <c r="C7" s="23">
        <v>13</v>
      </c>
      <c r="D7" s="15" t="s">
        <v>17</v>
      </c>
      <c r="E7" s="23">
        <f>C7/120*20</f>
        <v>2.166666666666667</v>
      </c>
      <c r="F7" s="15" t="s">
        <v>589</v>
      </c>
      <c r="G7" s="23">
        <f>C7-E7</f>
        <v>10.833333333333332</v>
      </c>
      <c r="H7" s="23">
        <f>G7</f>
        <v>10.833333333333332</v>
      </c>
      <c r="I7" s="23"/>
      <c r="J7" s="23">
        <f>G7-SUM(H7:I7)</f>
        <v>0</v>
      </c>
    </row>
    <row r="8" spans="1:10" x14ac:dyDescent="0.25">
      <c r="A8" s="25">
        <v>45200</v>
      </c>
      <c r="B8" s="15" t="s">
        <v>199</v>
      </c>
      <c r="C8" s="23">
        <v>6.1111111111111107</v>
      </c>
      <c r="D8" s="15" t="s">
        <v>17</v>
      </c>
      <c r="E8" s="23">
        <f t="shared" ref="E8:E71" si="0">C8/120*20</f>
        <v>1.0185185185185184</v>
      </c>
      <c r="F8" s="15" t="s">
        <v>589</v>
      </c>
      <c r="G8" s="23">
        <f t="shared" ref="G8:G71" si="1">C8-E8</f>
        <v>5.0925925925925926</v>
      </c>
      <c r="H8" s="23">
        <f t="shared" ref="H8:H71" si="2">G8</f>
        <v>5.0925925925925926</v>
      </c>
      <c r="I8" s="23"/>
      <c r="J8" s="23">
        <f t="shared" ref="J8:J71" si="3">G8-SUM(H8:I8)</f>
        <v>0</v>
      </c>
    </row>
    <row r="9" spans="1:10" x14ac:dyDescent="0.25">
      <c r="A9" s="25">
        <v>45200</v>
      </c>
      <c r="B9" s="15" t="s">
        <v>200</v>
      </c>
      <c r="C9" s="23">
        <v>60.111111111111114</v>
      </c>
      <c r="D9" s="15" t="s">
        <v>17</v>
      </c>
      <c r="E9" s="23">
        <f t="shared" si="0"/>
        <v>10.018518518518519</v>
      </c>
      <c r="F9" s="15" t="s">
        <v>589</v>
      </c>
      <c r="G9" s="23">
        <f t="shared" si="1"/>
        <v>50.092592592592595</v>
      </c>
      <c r="H9" s="23">
        <f t="shared" si="2"/>
        <v>50.092592592592595</v>
      </c>
      <c r="I9" s="23"/>
      <c r="J9" s="23">
        <f t="shared" si="3"/>
        <v>0</v>
      </c>
    </row>
    <row r="10" spans="1:10" x14ac:dyDescent="0.25">
      <c r="A10" s="25">
        <v>45202</v>
      </c>
      <c r="B10" s="15" t="s">
        <v>201</v>
      </c>
      <c r="C10" s="23">
        <v>15.125</v>
      </c>
      <c r="D10" s="15" t="s">
        <v>17</v>
      </c>
      <c r="E10" s="23">
        <f t="shared" si="0"/>
        <v>2.520833333333333</v>
      </c>
      <c r="F10" s="15" t="s">
        <v>589</v>
      </c>
      <c r="G10" s="23">
        <f t="shared" si="1"/>
        <v>12.604166666666668</v>
      </c>
      <c r="H10" s="23">
        <f t="shared" si="2"/>
        <v>12.604166666666668</v>
      </c>
      <c r="I10" s="23"/>
      <c r="J10" s="23">
        <f t="shared" si="3"/>
        <v>0</v>
      </c>
    </row>
    <row r="11" spans="1:10" x14ac:dyDescent="0.25">
      <c r="A11" s="25">
        <v>45205</v>
      </c>
      <c r="B11" s="15" t="s">
        <v>202</v>
      </c>
      <c r="C11" s="23">
        <v>12.166666666666666</v>
      </c>
      <c r="D11" s="15" t="s">
        <v>17</v>
      </c>
      <c r="E11" s="23">
        <f t="shared" si="0"/>
        <v>2.0277777777777777</v>
      </c>
      <c r="F11" s="15" t="s">
        <v>589</v>
      </c>
      <c r="G11" s="23">
        <f t="shared" si="1"/>
        <v>10.138888888888889</v>
      </c>
      <c r="H11" s="23">
        <f t="shared" si="2"/>
        <v>10.138888888888889</v>
      </c>
      <c r="I11" s="23"/>
      <c r="J11" s="23">
        <f t="shared" si="3"/>
        <v>0</v>
      </c>
    </row>
    <row r="12" spans="1:10" x14ac:dyDescent="0.25">
      <c r="A12" s="25">
        <v>45208</v>
      </c>
      <c r="B12" s="15" t="s">
        <v>203</v>
      </c>
      <c r="C12" s="23">
        <v>50.333333333333336</v>
      </c>
      <c r="D12" s="15" t="s">
        <v>17</v>
      </c>
      <c r="E12" s="23">
        <f t="shared" si="0"/>
        <v>8.3888888888888893</v>
      </c>
      <c r="F12" s="15" t="s">
        <v>589</v>
      </c>
      <c r="G12" s="23">
        <f t="shared" si="1"/>
        <v>41.944444444444443</v>
      </c>
      <c r="H12" s="23">
        <f t="shared" si="2"/>
        <v>41.944444444444443</v>
      </c>
      <c r="I12" s="23"/>
      <c r="J12" s="23">
        <f t="shared" si="3"/>
        <v>0</v>
      </c>
    </row>
    <row r="13" spans="1:10" x14ac:dyDescent="0.25">
      <c r="A13" s="25">
        <v>45208</v>
      </c>
      <c r="B13" s="15" t="s">
        <v>204</v>
      </c>
      <c r="C13" s="23">
        <v>50.25</v>
      </c>
      <c r="D13" s="15" t="s">
        <v>17</v>
      </c>
      <c r="E13" s="23">
        <f t="shared" si="0"/>
        <v>8.375</v>
      </c>
      <c r="F13" s="15" t="s">
        <v>589</v>
      </c>
      <c r="G13" s="23">
        <f t="shared" si="1"/>
        <v>41.875</v>
      </c>
      <c r="H13" s="23">
        <f t="shared" si="2"/>
        <v>41.875</v>
      </c>
      <c r="I13" s="23"/>
      <c r="J13" s="23">
        <f t="shared" si="3"/>
        <v>0</v>
      </c>
    </row>
    <row r="14" spans="1:10" x14ac:dyDescent="0.25">
      <c r="A14" s="25">
        <v>45209</v>
      </c>
      <c r="B14" s="15" t="s">
        <v>205</v>
      </c>
      <c r="C14" s="23">
        <v>90.142857142857139</v>
      </c>
      <c r="D14" s="15" t="s">
        <v>17</v>
      </c>
      <c r="E14" s="23">
        <f t="shared" si="0"/>
        <v>15.023809523809524</v>
      </c>
      <c r="F14" s="15" t="s">
        <v>589</v>
      </c>
      <c r="G14" s="23">
        <f t="shared" si="1"/>
        <v>75.11904761904762</v>
      </c>
      <c r="H14" s="23">
        <f t="shared" si="2"/>
        <v>75.11904761904762</v>
      </c>
      <c r="I14" s="23"/>
      <c r="J14" s="23">
        <f t="shared" si="3"/>
        <v>0</v>
      </c>
    </row>
    <row r="15" spans="1:10" x14ac:dyDescent="0.25">
      <c r="A15" s="25">
        <v>45209</v>
      </c>
      <c r="B15" s="15" t="s">
        <v>206</v>
      </c>
      <c r="C15" s="23">
        <v>40.111111111111114</v>
      </c>
      <c r="D15" s="15" t="s">
        <v>17</v>
      </c>
      <c r="E15" s="23">
        <f t="shared" si="0"/>
        <v>6.685185185185186</v>
      </c>
      <c r="F15" s="15" t="s">
        <v>589</v>
      </c>
      <c r="G15" s="23">
        <f t="shared" si="1"/>
        <v>33.425925925925931</v>
      </c>
      <c r="H15" s="23">
        <f t="shared" si="2"/>
        <v>33.425925925925931</v>
      </c>
      <c r="I15" s="23"/>
      <c r="J15" s="23">
        <f t="shared" si="3"/>
        <v>0</v>
      </c>
    </row>
    <row r="16" spans="1:10" x14ac:dyDescent="0.25">
      <c r="A16" s="25">
        <v>45209</v>
      </c>
      <c r="B16" s="15" t="s">
        <v>207</v>
      </c>
      <c r="C16" s="23">
        <v>35.125</v>
      </c>
      <c r="D16" s="15" t="s">
        <v>17</v>
      </c>
      <c r="E16" s="23">
        <f t="shared" si="0"/>
        <v>5.854166666666667</v>
      </c>
      <c r="F16" s="15" t="s">
        <v>589</v>
      </c>
      <c r="G16" s="23">
        <f t="shared" si="1"/>
        <v>29.270833333333332</v>
      </c>
      <c r="H16" s="23">
        <f t="shared" si="2"/>
        <v>29.270833333333332</v>
      </c>
      <c r="I16" s="23"/>
      <c r="J16" s="23">
        <f t="shared" si="3"/>
        <v>0</v>
      </c>
    </row>
    <row r="17" spans="1:10" x14ac:dyDescent="0.25">
      <c r="A17" s="25">
        <v>45210</v>
      </c>
      <c r="B17" s="15" t="s">
        <v>208</v>
      </c>
      <c r="C17" s="23">
        <v>60.2</v>
      </c>
      <c r="D17" s="15" t="s">
        <v>17</v>
      </c>
      <c r="E17" s="23">
        <f t="shared" si="0"/>
        <v>10.033333333333335</v>
      </c>
      <c r="F17" s="15" t="s">
        <v>589</v>
      </c>
      <c r="G17" s="23">
        <f t="shared" si="1"/>
        <v>50.166666666666671</v>
      </c>
      <c r="H17" s="23">
        <f t="shared" si="2"/>
        <v>50.166666666666671</v>
      </c>
      <c r="I17" s="23"/>
      <c r="J17" s="23">
        <f t="shared" si="3"/>
        <v>0</v>
      </c>
    </row>
    <row r="18" spans="1:10" x14ac:dyDescent="0.25">
      <c r="A18" s="25">
        <v>45210</v>
      </c>
      <c r="B18" s="15" t="s">
        <v>209</v>
      </c>
      <c r="C18" s="23">
        <v>70.5</v>
      </c>
      <c r="D18" s="15" t="s">
        <v>17</v>
      </c>
      <c r="E18" s="23">
        <f t="shared" si="0"/>
        <v>11.75</v>
      </c>
      <c r="F18" s="15" t="s">
        <v>589</v>
      </c>
      <c r="G18" s="23">
        <f t="shared" si="1"/>
        <v>58.75</v>
      </c>
      <c r="H18" s="23">
        <f t="shared" si="2"/>
        <v>58.75</v>
      </c>
      <c r="I18" s="23"/>
      <c r="J18" s="23">
        <f t="shared" si="3"/>
        <v>0</v>
      </c>
    </row>
    <row r="19" spans="1:10" x14ac:dyDescent="0.25">
      <c r="A19" s="25">
        <v>45214</v>
      </c>
      <c r="B19" s="15" t="s">
        <v>210</v>
      </c>
      <c r="C19" s="23">
        <v>10.333333333333334</v>
      </c>
      <c r="D19" s="15" t="s">
        <v>17</v>
      </c>
      <c r="E19" s="23">
        <f t="shared" si="0"/>
        <v>1.7222222222222223</v>
      </c>
      <c r="F19" s="15" t="s">
        <v>589</v>
      </c>
      <c r="G19" s="23">
        <f t="shared" si="1"/>
        <v>8.6111111111111107</v>
      </c>
      <c r="H19" s="23">
        <f t="shared" si="2"/>
        <v>8.6111111111111107</v>
      </c>
      <c r="I19" s="23"/>
      <c r="J19" s="23">
        <f t="shared" si="3"/>
        <v>0</v>
      </c>
    </row>
    <row r="20" spans="1:10" x14ac:dyDescent="0.25">
      <c r="A20" s="25">
        <v>45216</v>
      </c>
      <c r="B20" s="15" t="s">
        <v>211</v>
      </c>
      <c r="C20" s="23">
        <v>7.1428571428571432</v>
      </c>
      <c r="D20" s="15" t="s">
        <v>17</v>
      </c>
      <c r="E20" s="23">
        <f t="shared" si="0"/>
        <v>1.1904761904761905</v>
      </c>
      <c r="F20" s="15" t="s">
        <v>589</v>
      </c>
      <c r="G20" s="23">
        <f t="shared" si="1"/>
        <v>5.9523809523809526</v>
      </c>
      <c r="H20" s="23">
        <f t="shared" si="2"/>
        <v>5.9523809523809526</v>
      </c>
      <c r="I20" s="23"/>
      <c r="J20" s="23">
        <f t="shared" si="3"/>
        <v>0</v>
      </c>
    </row>
    <row r="21" spans="1:10" x14ac:dyDescent="0.25">
      <c r="A21" s="25">
        <v>45217</v>
      </c>
      <c r="B21" s="15" t="s">
        <v>212</v>
      </c>
      <c r="C21" s="23">
        <v>5.166666666666667</v>
      </c>
      <c r="D21" s="15" t="s">
        <v>17</v>
      </c>
      <c r="E21" s="23">
        <f t="shared" si="0"/>
        <v>0.86111111111111116</v>
      </c>
      <c r="F21" s="15" t="s">
        <v>589</v>
      </c>
      <c r="G21" s="23">
        <f t="shared" si="1"/>
        <v>4.3055555555555554</v>
      </c>
      <c r="H21" s="23">
        <f t="shared" si="2"/>
        <v>4.3055555555555554</v>
      </c>
      <c r="I21" s="23"/>
      <c r="J21" s="23">
        <f t="shared" si="3"/>
        <v>0</v>
      </c>
    </row>
    <row r="22" spans="1:10" x14ac:dyDescent="0.25">
      <c r="A22" s="25">
        <v>45217</v>
      </c>
      <c r="B22" s="15" t="s">
        <v>213</v>
      </c>
      <c r="C22" s="23">
        <v>60.166666666666664</v>
      </c>
      <c r="D22" s="15" t="s">
        <v>17</v>
      </c>
      <c r="E22" s="23">
        <f t="shared" si="0"/>
        <v>10.027777777777779</v>
      </c>
      <c r="F22" s="15" t="s">
        <v>589</v>
      </c>
      <c r="G22" s="23">
        <f t="shared" si="1"/>
        <v>50.138888888888886</v>
      </c>
      <c r="H22" s="23">
        <f t="shared" si="2"/>
        <v>50.138888888888886</v>
      </c>
      <c r="I22" s="23"/>
      <c r="J22" s="23">
        <f t="shared" si="3"/>
        <v>0</v>
      </c>
    </row>
    <row r="23" spans="1:10" x14ac:dyDescent="0.25">
      <c r="A23" s="25">
        <v>45218</v>
      </c>
      <c r="B23" s="15" t="s">
        <v>214</v>
      </c>
      <c r="C23" s="23">
        <v>12.142857142857142</v>
      </c>
      <c r="D23" s="15" t="s">
        <v>17</v>
      </c>
      <c r="E23" s="23">
        <f t="shared" si="0"/>
        <v>2.0238095238095237</v>
      </c>
      <c r="F23" s="15" t="s">
        <v>589</v>
      </c>
      <c r="G23" s="23">
        <f t="shared" si="1"/>
        <v>10.119047619047619</v>
      </c>
      <c r="H23" s="23">
        <f t="shared" si="2"/>
        <v>10.119047619047619</v>
      </c>
      <c r="I23" s="23"/>
      <c r="J23" s="23">
        <f t="shared" si="3"/>
        <v>0</v>
      </c>
    </row>
    <row r="24" spans="1:10" x14ac:dyDescent="0.25">
      <c r="A24" s="25">
        <v>45219</v>
      </c>
      <c r="B24" s="15" t="s">
        <v>215</v>
      </c>
      <c r="C24" s="23">
        <v>6.25</v>
      </c>
      <c r="D24" s="15" t="s">
        <v>17</v>
      </c>
      <c r="E24" s="23">
        <f t="shared" si="0"/>
        <v>1.0416666666666667</v>
      </c>
      <c r="F24" s="15" t="s">
        <v>589</v>
      </c>
      <c r="G24" s="23">
        <f t="shared" si="1"/>
        <v>5.208333333333333</v>
      </c>
      <c r="H24" s="23">
        <f t="shared" si="2"/>
        <v>5.208333333333333</v>
      </c>
      <c r="I24" s="23"/>
      <c r="J24" s="23">
        <f t="shared" si="3"/>
        <v>0</v>
      </c>
    </row>
    <row r="25" spans="1:10" x14ac:dyDescent="0.25">
      <c r="A25" s="25">
        <v>45219</v>
      </c>
      <c r="B25" s="15" t="s">
        <v>216</v>
      </c>
      <c r="C25" s="23">
        <v>70.111111111111114</v>
      </c>
      <c r="D25" s="15" t="s">
        <v>17</v>
      </c>
      <c r="E25" s="23">
        <f t="shared" si="0"/>
        <v>11.685185185185185</v>
      </c>
      <c r="F25" s="15" t="s">
        <v>589</v>
      </c>
      <c r="G25" s="23">
        <f t="shared" si="1"/>
        <v>58.425925925925931</v>
      </c>
      <c r="H25" s="23">
        <f t="shared" si="2"/>
        <v>58.425925925925931</v>
      </c>
      <c r="I25" s="23"/>
      <c r="J25" s="23">
        <f t="shared" si="3"/>
        <v>0</v>
      </c>
    </row>
    <row r="26" spans="1:10" x14ac:dyDescent="0.25">
      <c r="A26" s="25">
        <v>45220</v>
      </c>
      <c r="B26" s="15" t="s">
        <v>217</v>
      </c>
      <c r="C26" s="23">
        <v>8.3333333333333339</v>
      </c>
      <c r="D26" s="15" t="s">
        <v>17</v>
      </c>
      <c r="E26" s="23">
        <f t="shared" si="0"/>
        <v>1.3888888888888888</v>
      </c>
      <c r="F26" s="15" t="s">
        <v>589</v>
      </c>
      <c r="G26" s="23">
        <f t="shared" si="1"/>
        <v>6.9444444444444446</v>
      </c>
      <c r="H26" s="23">
        <f t="shared" si="2"/>
        <v>6.9444444444444446</v>
      </c>
      <c r="I26" s="23"/>
      <c r="J26" s="23">
        <f t="shared" si="3"/>
        <v>0</v>
      </c>
    </row>
    <row r="27" spans="1:10" x14ac:dyDescent="0.25">
      <c r="A27" s="25">
        <v>45221</v>
      </c>
      <c r="B27" s="15" t="s">
        <v>218</v>
      </c>
      <c r="C27" s="23">
        <v>20.166666666666668</v>
      </c>
      <c r="D27" s="15" t="s">
        <v>17</v>
      </c>
      <c r="E27" s="23">
        <f t="shared" si="0"/>
        <v>3.3611111111111116</v>
      </c>
      <c r="F27" s="15" t="s">
        <v>589</v>
      </c>
      <c r="G27" s="23">
        <f t="shared" si="1"/>
        <v>16.805555555555557</v>
      </c>
      <c r="H27" s="23">
        <f t="shared" si="2"/>
        <v>16.805555555555557</v>
      </c>
      <c r="I27" s="23"/>
      <c r="J27" s="23">
        <f t="shared" si="3"/>
        <v>0</v>
      </c>
    </row>
    <row r="28" spans="1:10" x14ac:dyDescent="0.25">
      <c r="A28" s="25">
        <v>45221</v>
      </c>
      <c r="B28" s="15" t="s">
        <v>219</v>
      </c>
      <c r="C28" s="23">
        <v>4.5</v>
      </c>
      <c r="D28" s="15" t="s">
        <v>17</v>
      </c>
      <c r="E28" s="23">
        <f t="shared" si="0"/>
        <v>0.75</v>
      </c>
      <c r="F28" s="15" t="s">
        <v>589</v>
      </c>
      <c r="G28" s="23">
        <f t="shared" si="1"/>
        <v>3.75</v>
      </c>
      <c r="H28" s="23">
        <f t="shared" si="2"/>
        <v>3.75</v>
      </c>
      <c r="I28" s="23"/>
      <c r="J28" s="23">
        <f t="shared" si="3"/>
        <v>0</v>
      </c>
    </row>
    <row r="29" spans="1:10" x14ac:dyDescent="0.25">
      <c r="A29" s="25">
        <v>45221</v>
      </c>
      <c r="B29" s="15" t="s">
        <v>220</v>
      </c>
      <c r="C29" s="23">
        <v>85.125</v>
      </c>
      <c r="D29" s="15" t="s">
        <v>17</v>
      </c>
      <c r="E29" s="23">
        <f t="shared" si="0"/>
        <v>14.1875</v>
      </c>
      <c r="F29" s="15" t="s">
        <v>589</v>
      </c>
      <c r="G29" s="23">
        <f t="shared" si="1"/>
        <v>70.9375</v>
      </c>
      <c r="H29" s="23">
        <f t="shared" si="2"/>
        <v>70.9375</v>
      </c>
      <c r="I29" s="23"/>
      <c r="J29" s="23">
        <f t="shared" si="3"/>
        <v>0</v>
      </c>
    </row>
    <row r="30" spans="1:10" x14ac:dyDescent="0.25">
      <c r="A30" s="25">
        <v>45221</v>
      </c>
      <c r="B30" s="15" t="s">
        <v>221</v>
      </c>
      <c r="C30" s="23">
        <v>70.142857142857139</v>
      </c>
      <c r="D30" s="15" t="s">
        <v>17</v>
      </c>
      <c r="E30" s="23">
        <f t="shared" si="0"/>
        <v>11.69047619047619</v>
      </c>
      <c r="F30" s="15" t="s">
        <v>589</v>
      </c>
      <c r="G30" s="23">
        <f t="shared" si="1"/>
        <v>58.452380952380949</v>
      </c>
      <c r="H30" s="23">
        <f t="shared" si="2"/>
        <v>58.452380952380949</v>
      </c>
      <c r="I30" s="23"/>
      <c r="J30" s="23">
        <f t="shared" si="3"/>
        <v>0</v>
      </c>
    </row>
    <row r="31" spans="1:10" x14ac:dyDescent="0.25">
      <c r="A31" s="25">
        <v>45221</v>
      </c>
      <c r="B31" s="15" t="s">
        <v>222</v>
      </c>
      <c r="C31" s="23">
        <v>36</v>
      </c>
      <c r="D31" s="15" t="s">
        <v>17</v>
      </c>
      <c r="E31" s="23">
        <f t="shared" si="0"/>
        <v>6</v>
      </c>
      <c r="F31" s="15" t="s">
        <v>589</v>
      </c>
      <c r="G31" s="23">
        <f t="shared" si="1"/>
        <v>30</v>
      </c>
      <c r="H31" s="23">
        <f t="shared" si="2"/>
        <v>30</v>
      </c>
      <c r="I31" s="23"/>
      <c r="J31" s="23">
        <f t="shared" si="3"/>
        <v>0</v>
      </c>
    </row>
    <row r="32" spans="1:10" x14ac:dyDescent="0.25">
      <c r="A32" s="25">
        <v>45222</v>
      </c>
      <c r="B32" s="15" t="s">
        <v>223</v>
      </c>
      <c r="C32" s="23">
        <v>12.333333333333334</v>
      </c>
      <c r="D32" s="15" t="s">
        <v>17</v>
      </c>
      <c r="E32" s="23">
        <f t="shared" si="0"/>
        <v>2.0555555555555558</v>
      </c>
      <c r="F32" s="15" t="s">
        <v>589</v>
      </c>
      <c r="G32" s="23">
        <f t="shared" si="1"/>
        <v>10.277777777777779</v>
      </c>
      <c r="H32" s="23">
        <f t="shared" si="2"/>
        <v>10.277777777777779</v>
      </c>
      <c r="I32" s="23"/>
      <c r="J32" s="23">
        <f t="shared" si="3"/>
        <v>0</v>
      </c>
    </row>
    <row r="33" spans="1:10" x14ac:dyDescent="0.25">
      <c r="A33" s="25">
        <v>45222</v>
      </c>
      <c r="B33" s="15" t="s">
        <v>224</v>
      </c>
      <c r="C33" s="23">
        <v>10.5</v>
      </c>
      <c r="D33" s="15" t="s">
        <v>17</v>
      </c>
      <c r="E33" s="23">
        <f t="shared" si="0"/>
        <v>1.75</v>
      </c>
      <c r="F33" s="15" t="s">
        <v>589</v>
      </c>
      <c r="G33" s="23">
        <f t="shared" si="1"/>
        <v>8.75</v>
      </c>
      <c r="H33" s="23">
        <f t="shared" si="2"/>
        <v>8.75</v>
      </c>
      <c r="I33" s="23"/>
      <c r="J33" s="23">
        <f t="shared" si="3"/>
        <v>0</v>
      </c>
    </row>
    <row r="34" spans="1:10" x14ac:dyDescent="0.25">
      <c r="A34" s="25">
        <v>45222</v>
      </c>
      <c r="B34" s="15" t="s">
        <v>225</v>
      </c>
      <c r="C34" s="23">
        <v>30.25</v>
      </c>
      <c r="D34" s="15" t="s">
        <v>17</v>
      </c>
      <c r="E34" s="23">
        <f t="shared" si="0"/>
        <v>5.0416666666666661</v>
      </c>
      <c r="F34" s="15" t="s">
        <v>589</v>
      </c>
      <c r="G34" s="23">
        <f t="shared" si="1"/>
        <v>25.208333333333336</v>
      </c>
      <c r="H34" s="23">
        <f t="shared" si="2"/>
        <v>25.208333333333336</v>
      </c>
      <c r="I34" s="23"/>
      <c r="J34" s="23">
        <f t="shared" si="3"/>
        <v>0</v>
      </c>
    </row>
    <row r="35" spans="1:10" x14ac:dyDescent="0.25">
      <c r="A35" s="25">
        <v>45223</v>
      </c>
      <c r="B35" s="15" t="s">
        <v>226</v>
      </c>
      <c r="C35" s="23">
        <v>12.2</v>
      </c>
      <c r="D35" s="15" t="s">
        <v>17</v>
      </c>
      <c r="E35" s="23">
        <f t="shared" si="0"/>
        <v>2.0333333333333332</v>
      </c>
      <c r="F35" s="15" t="s">
        <v>589</v>
      </c>
      <c r="G35" s="23">
        <f t="shared" si="1"/>
        <v>10.166666666666666</v>
      </c>
      <c r="H35" s="23">
        <f t="shared" si="2"/>
        <v>10.166666666666666</v>
      </c>
      <c r="I35" s="23"/>
      <c r="J35" s="23">
        <f t="shared" si="3"/>
        <v>0</v>
      </c>
    </row>
    <row r="36" spans="1:10" x14ac:dyDescent="0.25">
      <c r="A36" s="25">
        <v>45226</v>
      </c>
      <c r="B36" s="15" t="s">
        <v>227</v>
      </c>
      <c r="C36" s="23">
        <v>60.5</v>
      </c>
      <c r="D36" s="15" t="s">
        <v>17</v>
      </c>
      <c r="E36" s="23">
        <f t="shared" si="0"/>
        <v>10.083333333333332</v>
      </c>
      <c r="F36" s="15" t="s">
        <v>589</v>
      </c>
      <c r="G36" s="23">
        <f t="shared" si="1"/>
        <v>50.416666666666671</v>
      </c>
      <c r="H36" s="23">
        <f t="shared" si="2"/>
        <v>50.416666666666671</v>
      </c>
      <c r="I36" s="23"/>
      <c r="J36" s="23">
        <f t="shared" si="3"/>
        <v>0</v>
      </c>
    </row>
    <row r="37" spans="1:10" x14ac:dyDescent="0.25">
      <c r="A37" s="25">
        <v>45226</v>
      </c>
      <c r="B37" s="15" t="s">
        <v>228</v>
      </c>
      <c r="C37" s="23">
        <v>80.111111111111114</v>
      </c>
      <c r="D37" s="15" t="s">
        <v>17</v>
      </c>
      <c r="E37" s="23">
        <f t="shared" si="0"/>
        <v>13.351851851851853</v>
      </c>
      <c r="F37" s="15" t="s">
        <v>589</v>
      </c>
      <c r="G37" s="23">
        <f t="shared" si="1"/>
        <v>66.759259259259267</v>
      </c>
      <c r="H37" s="23">
        <f t="shared" si="2"/>
        <v>66.759259259259267</v>
      </c>
      <c r="I37" s="23"/>
      <c r="J37" s="23">
        <f t="shared" si="3"/>
        <v>0</v>
      </c>
    </row>
    <row r="38" spans="1:10" x14ac:dyDescent="0.25">
      <c r="A38" s="25">
        <v>45227</v>
      </c>
      <c r="B38" s="15" t="s">
        <v>229</v>
      </c>
      <c r="C38" s="23">
        <v>4</v>
      </c>
      <c r="D38" s="15" t="s">
        <v>17</v>
      </c>
      <c r="E38" s="23">
        <f t="shared" si="0"/>
        <v>0.66666666666666663</v>
      </c>
      <c r="F38" s="15" t="s">
        <v>589</v>
      </c>
      <c r="G38" s="23">
        <f t="shared" si="1"/>
        <v>3.3333333333333335</v>
      </c>
      <c r="H38" s="23">
        <f t="shared" si="2"/>
        <v>3.3333333333333335</v>
      </c>
      <c r="I38" s="23"/>
      <c r="J38" s="23">
        <f t="shared" si="3"/>
        <v>0</v>
      </c>
    </row>
    <row r="39" spans="1:10" x14ac:dyDescent="0.25">
      <c r="A39" s="25">
        <v>45228</v>
      </c>
      <c r="B39" s="15" t="s">
        <v>230</v>
      </c>
      <c r="C39" s="23">
        <v>15.333333333333334</v>
      </c>
      <c r="D39" s="15" t="s">
        <v>17</v>
      </c>
      <c r="E39" s="23">
        <f t="shared" si="0"/>
        <v>2.5555555555555558</v>
      </c>
      <c r="F39" s="15" t="s">
        <v>589</v>
      </c>
      <c r="G39" s="23">
        <f t="shared" si="1"/>
        <v>12.777777777777779</v>
      </c>
      <c r="H39" s="23">
        <f t="shared" si="2"/>
        <v>12.777777777777779</v>
      </c>
      <c r="I39" s="23"/>
      <c r="J39" s="23">
        <f t="shared" si="3"/>
        <v>0</v>
      </c>
    </row>
    <row r="40" spans="1:10" x14ac:dyDescent="0.25">
      <c r="A40" s="25">
        <v>45228</v>
      </c>
      <c r="B40" s="15" t="s">
        <v>231</v>
      </c>
      <c r="C40" s="23">
        <v>45.166666666666664</v>
      </c>
      <c r="D40" s="15" t="s">
        <v>17</v>
      </c>
      <c r="E40" s="23">
        <f t="shared" si="0"/>
        <v>7.5277777777777777</v>
      </c>
      <c r="F40" s="15" t="s">
        <v>589</v>
      </c>
      <c r="G40" s="23">
        <f t="shared" si="1"/>
        <v>37.638888888888886</v>
      </c>
      <c r="H40" s="23">
        <f t="shared" si="2"/>
        <v>37.638888888888886</v>
      </c>
      <c r="I40" s="23"/>
      <c r="J40" s="23">
        <f t="shared" si="3"/>
        <v>0</v>
      </c>
    </row>
    <row r="41" spans="1:10" x14ac:dyDescent="0.25">
      <c r="A41" s="25">
        <v>45230</v>
      </c>
      <c r="B41" s="15" t="s">
        <v>232</v>
      </c>
      <c r="C41" s="23">
        <v>80.125</v>
      </c>
      <c r="D41" s="15" t="s">
        <v>17</v>
      </c>
      <c r="E41" s="23">
        <f t="shared" si="0"/>
        <v>13.354166666666668</v>
      </c>
      <c r="F41" s="15" t="s">
        <v>589</v>
      </c>
      <c r="G41" s="23">
        <f t="shared" si="1"/>
        <v>66.770833333333329</v>
      </c>
      <c r="H41" s="23">
        <f t="shared" si="2"/>
        <v>66.770833333333329</v>
      </c>
      <c r="I41" s="23"/>
      <c r="J41" s="23">
        <f t="shared" si="3"/>
        <v>0</v>
      </c>
    </row>
    <row r="42" spans="1:10" x14ac:dyDescent="0.25">
      <c r="A42" s="25">
        <v>45231</v>
      </c>
      <c r="B42" s="15" t="s">
        <v>233</v>
      </c>
      <c r="C42" s="23">
        <v>11</v>
      </c>
      <c r="D42" s="15" t="s">
        <v>17</v>
      </c>
      <c r="E42" s="23">
        <f t="shared" si="0"/>
        <v>1.8333333333333333</v>
      </c>
      <c r="F42" s="15" t="s">
        <v>589</v>
      </c>
      <c r="G42" s="23">
        <f t="shared" si="1"/>
        <v>9.1666666666666661</v>
      </c>
      <c r="H42" s="23">
        <f t="shared" si="2"/>
        <v>9.1666666666666661</v>
      </c>
      <c r="I42" s="23"/>
      <c r="J42" s="23">
        <f t="shared" si="3"/>
        <v>0</v>
      </c>
    </row>
    <row r="43" spans="1:10" x14ac:dyDescent="0.25">
      <c r="A43" s="25">
        <v>45231</v>
      </c>
      <c r="B43" s="15" t="s">
        <v>234</v>
      </c>
      <c r="C43" s="23">
        <v>90.111111111111114</v>
      </c>
      <c r="D43" s="15" t="s">
        <v>17</v>
      </c>
      <c r="E43" s="23">
        <f t="shared" si="0"/>
        <v>15.018518518518519</v>
      </c>
      <c r="F43" s="15" t="s">
        <v>589</v>
      </c>
      <c r="G43" s="23">
        <f t="shared" si="1"/>
        <v>75.092592592592595</v>
      </c>
      <c r="H43" s="23">
        <f t="shared" si="2"/>
        <v>75.092592592592595</v>
      </c>
      <c r="I43" s="23"/>
      <c r="J43" s="23">
        <f t="shared" si="3"/>
        <v>0</v>
      </c>
    </row>
    <row r="44" spans="1:10" x14ac:dyDescent="0.25">
      <c r="A44" s="25">
        <v>45231</v>
      </c>
      <c r="B44" s="15" t="s">
        <v>235</v>
      </c>
      <c r="C44" s="23">
        <v>30.125</v>
      </c>
      <c r="D44" s="15" t="s">
        <v>17</v>
      </c>
      <c r="E44" s="23">
        <f t="shared" si="0"/>
        <v>5.020833333333333</v>
      </c>
      <c r="F44" s="15" t="s">
        <v>589</v>
      </c>
      <c r="G44" s="23">
        <f t="shared" si="1"/>
        <v>25.104166666666668</v>
      </c>
      <c r="H44" s="23">
        <f t="shared" si="2"/>
        <v>25.104166666666668</v>
      </c>
      <c r="I44" s="23"/>
      <c r="J44" s="23">
        <f t="shared" si="3"/>
        <v>0</v>
      </c>
    </row>
    <row r="45" spans="1:10" x14ac:dyDescent="0.25">
      <c r="A45" s="25">
        <v>45231</v>
      </c>
      <c r="B45" s="15" t="s">
        <v>236</v>
      </c>
      <c r="C45" s="23">
        <v>50.125</v>
      </c>
      <c r="D45" s="15" t="s">
        <v>17</v>
      </c>
      <c r="E45" s="23">
        <f t="shared" si="0"/>
        <v>8.3541666666666679</v>
      </c>
      <c r="F45" s="15" t="s">
        <v>589</v>
      </c>
      <c r="G45" s="23">
        <f t="shared" si="1"/>
        <v>41.770833333333329</v>
      </c>
      <c r="H45" s="23">
        <f t="shared" si="2"/>
        <v>41.770833333333329</v>
      </c>
      <c r="I45" s="23"/>
      <c r="J45" s="23">
        <f t="shared" si="3"/>
        <v>0</v>
      </c>
    </row>
    <row r="46" spans="1:10" x14ac:dyDescent="0.25">
      <c r="A46" s="25">
        <v>45234</v>
      </c>
      <c r="B46" s="15" t="s">
        <v>237</v>
      </c>
      <c r="C46" s="23">
        <v>3.1111111111111112</v>
      </c>
      <c r="D46" s="15" t="s">
        <v>17</v>
      </c>
      <c r="E46" s="23">
        <f t="shared" si="0"/>
        <v>0.51851851851851849</v>
      </c>
      <c r="F46" s="15" t="s">
        <v>589</v>
      </c>
      <c r="G46" s="23">
        <f t="shared" si="1"/>
        <v>2.5925925925925926</v>
      </c>
      <c r="H46" s="23">
        <f t="shared" si="2"/>
        <v>2.5925925925925926</v>
      </c>
      <c r="I46" s="23"/>
      <c r="J46" s="23">
        <f t="shared" si="3"/>
        <v>0</v>
      </c>
    </row>
    <row r="47" spans="1:10" x14ac:dyDescent="0.25">
      <c r="A47" s="25">
        <v>45234</v>
      </c>
      <c r="B47" s="15" t="s">
        <v>238</v>
      </c>
      <c r="C47" s="23">
        <v>12.333333333333334</v>
      </c>
      <c r="D47" s="15" t="s">
        <v>17</v>
      </c>
      <c r="E47" s="23">
        <f t="shared" si="0"/>
        <v>2.0555555555555558</v>
      </c>
      <c r="F47" s="15" t="s">
        <v>589</v>
      </c>
      <c r="G47" s="23">
        <f t="shared" si="1"/>
        <v>10.277777777777779</v>
      </c>
      <c r="H47" s="23">
        <f t="shared" si="2"/>
        <v>10.277777777777779</v>
      </c>
      <c r="I47" s="23"/>
      <c r="J47" s="23">
        <f t="shared" si="3"/>
        <v>0</v>
      </c>
    </row>
    <row r="48" spans="1:10" x14ac:dyDescent="0.25">
      <c r="A48" s="25">
        <v>45235</v>
      </c>
      <c r="B48" s="15" t="s">
        <v>239</v>
      </c>
      <c r="C48" s="23">
        <v>50.125</v>
      </c>
      <c r="D48" s="15" t="s">
        <v>17</v>
      </c>
      <c r="E48" s="23">
        <f t="shared" si="0"/>
        <v>8.3541666666666679</v>
      </c>
      <c r="F48" s="15" t="s">
        <v>589</v>
      </c>
      <c r="G48" s="23">
        <f t="shared" si="1"/>
        <v>41.770833333333329</v>
      </c>
      <c r="H48" s="23">
        <f t="shared" si="2"/>
        <v>41.770833333333329</v>
      </c>
      <c r="I48" s="23"/>
      <c r="J48" s="23">
        <f t="shared" si="3"/>
        <v>0</v>
      </c>
    </row>
    <row r="49" spans="1:10" x14ac:dyDescent="0.25">
      <c r="A49" s="25">
        <v>45236</v>
      </c>
      <c r="B49" s="15" t="s">
        <v>240</v>
      </c>
      <c r="C49" s="23">
        <v>15.111111111111111</v>
      </c>
      <c r="D49" s="15" t="s">
        <v>17</v>
      </c>
      <c r="E49" s="23">
        <f t="shared" si="0"/>
        <v>2.5185185185185182</v>
      </c>
      <c r="F49" s="15" t="s">
        <v>589</v>
      </c>
      <c r="G49" s="23">
        <f t="shared" si="1"/>
        <v>12.592592592592592</v>
      </c>
      <c r="H49" s="23">
        <f t="shared" si="2"/>
        <v>12.592592592592592</v>
      </c>
      <c r="I49" s="23"/>
      <c r="J49" s="23">
        <f t="shared" si="3"/>
        <v>0</v>
      </c>
    </row>
    <row r="50" spans="1:10" x14ac:dyDescent="0.25">
      <c r="A50" s="25">
        <v>45236</v>
      </c>
      <c r="B50" s="15" t="s">
        <v>241</v>
      </c>
      <c r="C50" s="23">
        <v>6.1428571428571432</v>
      </c>
      <c r="D50" s="15" t="s">
        <v>17</v>
      </c>
      <c r="E50" s="23">
        <f t="shared" si="0"/>
        <v>1.0238095238095239</v>
      </c>
      <c r="F50" s="15" t="s">
        <v>589</v>
      </c>
      <c r="G50" s="23">
        <f t="shared" si="1"/>
        <v>5.1190476190476195</v>
      </c>
      <c r="H50" s="23">
        <f t="shared" si="2"/>
        <v>5.1190476190476195</v>
      </c>
      <c r="I50" s="23"/>
      <c r="J50" s="23">
        <f t="shared" si="3"/>
        <v>0</v>
      </c>
    </row>
    <row r="51" spans="1:10" x14ac:dyDescent="0.25">
      <c r="A51" s="25">
        <v>45237</v>
      </c>
      <c r="B51" s="15" t="s">
        <v>242</v>
      </c>
      <c r="C51" s="23">
        <v>15.2</v>
      </c>
      <c r="D51" s="15" t="s">
        <v>17</v>
      </c>
      <c r="E51" s="23">
        <f t="shared" si="0"/>
        <v>2.5333333333333332</v>
      </c>
      <c r="F51" s="15" t="s">
        <v>589</v>
      </c>
      <c r="G51" s="23">
        <f t="shared" si="1"/>
        <v>12.666666666666666</v>
      </c>
      <c r="H51" s="23">
        <f t="shared" si="2"/>
        <v>12.666666666666666</v>
      </c>
      <c r="I51" s="23"/>
      <c r="J51" s="23">
        <f t="shared" si="3"/>
        <v>0</v>
      </c>
    </row>
    <row r="52" spans="1:10" x14ac:dyDescent="0.25">
      <c r="A52" s="25">
        <v>45239</v>
      </c>
      <c r="B52" s="15" t="s">
        <v>243</v>
      </c>
      <c r="C52" s="23">
        <v>30.25</v>
      </c>
      <c r="D52" s="15" t="s">
        <v>17</v>
      </c>
      <c r="E52" s="23">
        <f t="shared" si="0"/>
        <v>5.0416666666666661</v>
      </c>
      <c r="F52" s="15" t="s">
        <v>589</v>
      </c>
      <c r="G52" s="23">
        <f t="shared" si="1"/>
        <v>25.208333333333336</v>
      </c>
      <c r="H52" s="23">
        <f t="shared" si="2"/>
        <v>25.208333333333336</v>
      </c>
      <c r="I52" s="23"/>
      <c r="J52" s="23">
        <f t="shared" si="3"/>
        <v>0</v>
      </c>
    </row>
    <row r="53" spans="1:10" x14ac:dyDescent="0.25">
      <c r="A53" s="25">
        <v>45241</v>
      </c>
      <c r="B53" s="15" t="s">
        <v>244</v>
      </c>
      <c r="C53" s="23">
        <v>22.166666666666668</v>
      </c>
      <c r="D53" s="15" t="s">
        <v>17</v>
      </c>
      <c r="E53" s="23">
        <f t="shared" si="0"/>
        <v>3.6944444444444446</v>
      </c>
      <c r="F53" s="15" t="s">
        <v>589</v>
      </c>
      <c r="G53" s="23">
        <f t="shared" si="1"/>
        <v>18.472222222222221</v>
      </c>
      <c r="H53" s="23">
        <f t="shared" si="2"/>
        <v>18.472222222222221</v>
      </c>
      <c r="I53" s="23"/>
      <c r="J53" s="23">
        <f t="shared" si="3"/>
        <v>0</v>
      </c>
    </row>
    <row r="54" spans="1:10" x14ac:dyDescent="0.25">
      <c r="A54" s="25">
        <v>45241</v>
      </c>
      <c r="B54" s="15" t="s">
        <v>245</v>
      </c>
      <c r="C54" s="23">
        <v>90.25</v>
      </c>
      <c r="D54" s="15" t="s">
        <v>17</v>
      </c>
      <c r="E54" s="23">
        <f t="shared" si="0"/>
        <v>15.041666666666666</v>
      </c>
      <c r="F54" s="15" t="s">
        <v>589</v>
      </c>
      <c r="G54" s="23">
        <f t="shared" si="1"/>
        <v>75.208333333333329</v>
      </c>
      <c r="H54" s="23">
        <f t="shared" si="2"/>
        <v>75.208333333333329</v>
      </c>
      <c r="I54" s="23"/>
      <c r="J54" s="23">
        <f t="shared" si="3"/>
        <v>0</v>
      </c>
    </row>
    <row r="55" spans="1:10" x14ac:dyDescent="0.25">
      <c r="A55" s="25">
        <v>45241</v>
      </c>
      <c r="B55" s="15" t="s">
        <v>246</v>
      </c>
      <c r="C55" s="23">
        <v>70.142857142857139</v>
      </c>
      <c r="D55" s="15" t="s">
        <v>17</v>
      </c>
      <c r="E55" s="23">
        <f t="shared" si="0"/>
        <v>11.69047619047619</v>
      </c>
      <c r="F55" s="15" t="s">
        <v>589</v>
      </c>
      <c r="G55" s="23">
        <f t="shared" si="1"/>
        <v>58.452380952380949</v>
      </c>
      <c r="H55" s="23">
        <f t="shared" si="2"/>
        <v>58.452380952380949</v>
      </c>
      <c r="I55" s="23"/>
      <c r="J55" s="23">
        <f t="shared" si="3"/>
        <v>0</v>
      </c>
    </row>
    <row r="56" spans="1:10" x14ac:dyDescent="0.25">
      <c r="A56" s="25">
        <v>45241</v>
      </c>
      <c r="B56" s="15" t="s">
        <v>247</v>
      </c>
      <c r="C56" s="23">
        <v>31</v>
      </c>
      <c r="D56" s="15" t="s">
        <v>17</v>
      </c>
      <c r="E56" s="23">
        <f t="shared" si="0"/>
        <v>5.166666666666667</v>
      </c>
      <c r="F56" s="15" t="s">
        <v>589</v>
      </c>
      <c r="G56" s="23">
        <f t="shared" si="1"/>
        <v>25.833333333333332</v>
      </c>
      <c r="H56" s="23">
        <f t="shared" si="2"/>
        <v>25.833333333333332</v>
      </c>
      <c r="I56" s="23"/>
      <c r="J56" s="23">
        <f t="shared" si="3"/>
        <v>0</v>
      </c>
    </row>
    <row r="57" spans="1:10" x14ac:dyDescent="0.25">
      <c r="A57" s="25">
        <v>45243</v>
      </c>
      <c r="B57" s="15" t="s">
        <v>248</v>
      </c>
      <c r="C57" s="23">
        <v>35.333333333333336</v>
      </c>
      <c r="D57" s="15" t="s">
        <v>17</v>
      </c>
      <c r="E57" s="23">
        <f t="shared" si="0"/>
        <v>5.8888888888888893</v>
      </c>
      <c r="F57" s="15" t="s">
        <v>589</v>
      </c>
      <c r="G57" s="23">
        <f t="shared" si="1"/>
        <v>29.444444444444446</v>
      </c>
      <c r="H57" s="23">
        <f t="shared" si="2"/>
        <v>29.444444444444446</v>
      </c>
      <c r="I57" s="23"/>
      <c r="J57" s="23">
        <f t="shared" si="3"/>
        <v>0</v>
      </c>
    </row>
    <row r="58" spans="1:10" x14ac:dyDescent="0.25">
      <c r="A58" s="25">
        <v>45243</v>
      </c>
      <c r="B58" s="15" t="s">
        <v>249</v>
      </c>
      <c r="C58" s="23">
        <v>30.125</v>
      </c>
      <c r="D58" s="15" t="s">
        <v>17</v>
      </c>
      <c r="E58" s="23">
        <f t="shared" si="0"/>
        <v>5.020833333333333</v>
      </c>
      <c r="F58" s="15" t="s">
        <v>589</v>
      </c>
      <c r="G58" s="23">
        <f t="shared" si="1"/>
        <v>25.104166666666668</v>
      </c>
      <c r="H58" s="23">
        <f t="shared" si="2"/>
        <v>25.104166666666668</v>
      </c>
      <c r="I58" s="23"/>
      <c r="J58" s="23">
        <f t="shared" si="3"/>
        <v>0</v>
      </c>
    </row>
    <row r="59" spans="1:10" x14ac:dyDescent="0.25">
      <c r="A59" s="25">
        <v>45244</v>
      </c>
      <c r="B59" s="15" t="s">
        <v>250</v>
      </c>
      <c r="C59" s="23">
        <v>50.125</v>
      </c>
      <c r="D59" s="15" t="s">
        <v>17</v>
      </c>
      <c r="E59" s="23">
        <f t="shared" si="0"/>
        <v>8.3541666666666679</v>
      </c>
      <c r="F59" s="15" t="s">
        <v>589</v>
      </c>
      <c r="G59" s="23">
        <f t="shared" si="1"/>
        <v>41.770833333333329</v>
      </c>
      <c r="H59" s="23">
        <f t="shared" si="2"/>
        <v>41.770833333333329</v>
      </c>
      <c r="I59" s="23"/>
      <c r="J59" s="23">
        <f t="shared" si="3"/>
        <v>0</v>
      </c>
    </row>
    <row r="60" spans="1:10" x14ac:dyDescent="0.25">
      <c r="A60" s="25">
        <v>45246</v>
      </c>
      <c r="B60" s="15" t="s">
        <v>251</v>
      </c>
      <c r="C60" s="23">
        <v>30.333333333333332</v>
      </c>
      <c r="D60" s="15" t="s">
        <v>17</v>
      </c>
      <c r="E60" s="23">
        <f t="shared" si="0"/>
        <v>5.0555555555555554</v>
      </c>
      <c r="F60" s="15" t="s">
        <v>589</v>
      </c>
      <c r="G60" s="23">
        <f t="shared" si="1"/>
        <v>25.277777777777779</v>
      </c>
      <c r="H60" s="23">
        <f t="shared" si="2"/>
        <v>25.277777777777779</v>
      </c>
      <c r="I60" s="23"/>
      <c r="J60" s="23">
        <f t="shared" si="3"/>
        <v>0</v>
      </c>
    </row>
    <row r="61" spans="1:10" x14ac:dyDescent="0.25">
      <c r="A61" s="25">
        <v>45247</v>
      </c>
      <c r="B61" s="15" t="s">
        <v>252</v>
      </c>
      <c r="C61" s="23">
        <v>50.333333333333336</v>
      </c>
      <c r="D61" s="15" t="s">
        <v>17</v>
      </c>
      <c r="E61" s="23">
        <f t="shared" si="0"/>
        <v>8.3888888888888893</v>
      </c>
      <c r="F61" s="15" t="s">
        <v>589</v>
      </c>
      <c r="G61" s="23">
        <f t="shared" si="1"/>
        <v>41.944444444444443</v>
      </c>
      <c r="H61" s="23">
        <f t="shared" si="2"/>
        <v>41.944444444444443</v>
      </c>
      <c r="I61" s="23"/>
      <c r="J61" s="23">
        <f t="shared" si="3"/>
        <v>0</v>
      </c>
    </row>
    <row r="62" spans="1:10" x14ac:dyDescent="0.25">
      <c r="A62" s="25">
        <v>45247</v>
      </c>
      <c r="B62" s="15" t="s">
        <v>253</v>
      </c>
      <c r="C62" s="23">
        <v>45.125</v>
      </c>
      <c r="D62" s="15" t="s">
        <v>17</v>
      </c>
      <c r="E62" s="23">
        <f t="shared" si="0"/>
        <v>7.520833333333333</v>
      </c>
      <c r="F62" s="15" t="s">
        <v>589</v>
      </c>
      <c r="G62" s="23">
        <f t="shared" si="1"/>
        <v>37.604166666666664</v>
      </c>
      <c r="H62" s="23">
        <f t="shared" si="2"/>
        <v>37.604166666666664</v>
      </c>
      <c r="I62" s="23"/>
      <c r="J62" s="23">
        <f t="shared" si="3"/>
        <v>0</v>
      </c>
    </row>
    <row r="63" spans="1:10" x14ac:dyDescent="0.25">
      <c r="A63" s="25">
        <v>45248</v>
      </c>
      <c r="B63" s="15" t="s">
        <v>254</v>
      </c>
      <c r="C63" s="23">
        <v>15.5</v>
      </c>
      <c r="D63" s="15" t="s">
        <v>17</v>
      </c>
      <c r="E63" s="23">
        <f t="shared" si="0"/>
        <v>2.5833333333333335</v>
      </c>
      <c r="F63" s="15" t="s">
        <v>589</v>
      </c>
      <c r="G63" s="23">
        <f t="shared" si="1"/>
        <v>12.916666666666666</v>
      </c>
      <c r="H63" s="23">
        <f t="shared" si="2"/>
        <v>12.916666666666666</v>
      </c>
      <c r="I63" s="23"/>
      <c r="J63" s="23">
        <f t="shared" si="3"/>
        <v>0</v>
      </c>
    </row>
    <row r="64" spans="1:10" x14ac:dyDescent="0.25">
      <c r="A64" s="25">
        <v>45249</v>
      </c>
      <c r="B64" s="15" t="s">
        <v>255</v>
      </c>
      <c r="C64" s="23">
        <v>80.333333333333329</v>
      </c>
      <c r="D64" s="15" t="s">
        <v>17</v>
      </c>
      <c r="E64" s="23">
        <f t="shared" si="0"/>
        <v>13.388888888888888</v>
      </c>
      <c r="F64" s="15" t="s">
        <v>589</v>
      </c>
      <c r="G64" s="23">
        <f t="shared" si="1"/>
        <v>66.944444444444443</v>
      </c>
      <c r="H64" s="23">
        <f t="shared" si="2"/>
        <v>66.944444444444443</v>
      </c>
      <c r="I64" s="23"/>
      <c r="J64" s="23">
        <f t="shared" si="3"/>
        <v>0</v>
      </c>
    </row>
    <row r="65" spans="1:10" x14ac:dyDescent="0.25">
      <c r="A65" s="25">
        <v>45251</v>
      </c>
      <c r="B65" s="15" t="s">
        <v>256</v>
      </c>
      <c r="C65" s="23">
        <v>6.1111111111111107</v>
      </c>
      <c r="D65" s="15" t="s">
        <v>17</v>
      </c>
      <c r="E65" s="23">
        <f t="shared" si="0"/>
        <v>1.0185185185185184</v>
      </c>
      <c r="F65" s="15" t="s">
        <v>589</v>
      </c>
      <c r="G65" s="23">
        <f t="shared" si="1"/>
        <v>5.0925925925925926</v>
      </c>
      <c r="H65" s="23">
        <f t="shared" si="2"/>
        <v>5.0925925925925926</v>
      </c>
      <c r="I65" s="23"/>
      <c r="J65" s="23">
        <f t="shared" si="3"/>
        <v>0</v>
      </c>
    </row>
    <row r="66" spans="1:10" x14ac:dyDescent="0.25">
      <c r="A66" s="25">
        <v>45252</v>
      </c>
      <c r="B66" s="15" t="s">
        <v>257</v>
      </c>
      <c r="C66" s="23">
        <v>12.333333333333334</v>
      </c>
      <c r="D66" s="15" t="s">
        <v>17</v>
      </c>
      <c r="E66" s="23">
        <f t="shared" si="0"/>
        <v>2.0555555555555558</v>
      </c>
      <c r="F66" s="15" t="s">
        <v>589</v>
      </c>
      <c r="G66" s="23">
        <f t="shared" si="1"/>
        <v>10.277777777777779</v>
      </c>
      <c r="H66" s="23">
        <f t="shared" si="2"/>
        <v>10.277777777777779</v>
      </c>
      <c r="I66" s="23"/>
      <c r="J66" s="23">
        <f t="shared" si="3"/>
        <v>0</v>
      </c>
    </row>
    <row r="67" spans="1:10" x14ac:dyDescent="0.25">
      <c r="A67" s="25">
        <v>45252</v>
      </c>
      <c r="B67" s="15" t="s">
        <v>258</v>
      </c>
      <c r="C67" s="23">
        <v>40.125</v>
      </c>
      <c r="D67" s="15" t="s">
        <v>17</v>
      </c>
      <c r="E67" s="23">
        <f t="shared" si="0"/>
        <v>6.6875</v>
      </c>
      <c r="F67" s="15" t="s">
        <v>589</v>
      </c>
      <c r="G67" s="23">
        <f t="shared" si="1"/>
        <v>33.4375</v>
      </c>
      <c r="H67" s="23">
        <f t="shared" si="2"/>
        <v>33.4375</v>
      </c>
      <c r="I67" s="23"/>
      <c r="J67" s="23">
        <f t="shared" si="3"/>
        <v>0</v>
      </c>
    </row>
    <row r="68" spans="1:10" x14ac:dyDescent="0.25">
      <c r="A68" s="25">
        <v>45254</v>
      </c>
      <c r="B68" s="15" t="s">
        <v>259</v>
      </c>
      <c r="C68" s="23">
        <v>90.125</v>
      </c>
      <c r="D68" s="15" t="s">
        <v>17</v>
      </c>
      <c r="E68" s="23">
        <f t="shared" si="0"/>
        <v>15.020833333333334</v>
      </c>
      <c r="F68" s="15" t="s">
        <v>589</v>
      </c>
      <c r="G68" s="23">
        <f t="shared" si="1"/>
        <v>75.104166666666671</v>
      </c>
      <c r="H68" s="23">
        <f t="shared" si="2"/>
        <v>75.104166666666671</v>
      </c>
      <c r="I68" s="23"/>
      <c r="J68" s="23">
        <f t="shared" si="3"/>
        <v>0</v>
      </c>
    </row>
    <row r="69" spans="1:10" x14ac:dyDescent="0.25">
      <c r="A69" s="25">
        <v>45254</v>
      </c>
      <c r="B69" s="15" t="s">
        <v>260</v>
      </c>
      <c r="C69" s="23">
        <v>10.25</v>
      </c>
      <c r="D69" s="15" t="s">
        <v>17</v>
      </c>
      <c r="E69" s="23">
        <f t="shared" si="0"/>
        <v>1.7083333333333335</v>
      </c>
      <c r="F69" s="15" t="s">
        <v>589</v>
      </c>
      <c r="G69" s="23">
        <f t="shared" si="1"/>
        <v>8.5416666666666661</v>
      </c>
      <c r="H69" s="23">
        <f t="shared" si="2"/>
        <v>8.5416666666666661</v>
      </c>
      <c r="I69" s="23"/>
      <c r="J69" s="23">
        <f t="shared" si="3"/>
        <v>0</v>
      </c>
    </row>
    <row r="70" spans="1:10" x14ac:dyDescent="0.25">
      <c r="A70" s="25">
        <v>45255</v>
      </c>
      <c r="B70" s="15" t="s">
        <v>261</v>
      </c>
      <c r="C70" s="23">
        <v>51</v>
      </c>
      <c r="D70" s="15" t="s">
        <v>17</v>
      </c>
      <c r="E70" s="23">
        <f t="shared" si="0"/>
        <v>8.5</v>
      </c>
      <c r="F70" s="15" t="s">
        <v>589</v>
      </c>
      <c r="G70" s="23">
        <f t="shared" si="1"/>
        <v>42.5</v>
      </c>
      <c r="H70" s="23">
        <f t="shared" si="2"/>
        <v>42.5</v>
      </c>
      <c r="I70" s="23"/>
      <c r="J70" s="23">
        <f t="shared" si="3"/>
        <v>0</v>
      </c>
    </row>
    <row r="71" spans="1:10" x14ac:dyDescent="0.25">
      <c r="A71" s="25">
        <v>45255</v>
      </c>
      <c r="B71" s="15" t="s">
        <v>262</v>
      </c>
      <c r="C71" s="23">
        <v>40.111111111111114</v>
      </c>
      <c r="D71" s="15" t="s">
        <v>17</v>
      </c>
      <c r="E71" s="23">
        <f t="shared" si="0"/>
        <v>6.685185185185186</v>
      </c>
      <c r="F71" s="15" t="s">
        <v>589</v>
      </c>
      <c r="G71" s="23">
        <f t="shared" si="1"/>
        <v>33.425925925925931</v>
      </c>
      <c r="H71" s="23">
        <f t="shared" si="2"/>
        <v>33.425925925925931</v>
      </c>
      <c r="I71" s="23"/>
      <c r="J71" s="23">
        <f t="shared" si="3"/>
        <v>0</v>
      </c>
    </row>
    <row r="72" spans="1:10" x14ac:dyDescent="0.25">
      <c r="A72" s="25">
        <v>45256</v>
      </c>
      <c r="B72" s="15" t="s">
        <v>263</v>
      </c>
      <c r="C72" s="23">
        <v>5.1111111111111107</v>
      </c>
      <c r="D72" s="15" t="s">
        <v>17</v>
      </c>
      <c r="E72" s="23">
        <f t="shared" ref="E72:E135" si="4">C72/120*20</f>
        <v>0.85185185185185186</v>
      </c>
      <c r="F72" s="15" t="s">
        <v>589</v>
      </c>
      <c r="G72" s="23">
        <f t="shared" ref="G72:G135" si="5">C72-E72</f>
        <v>4.2592592592592586</v>
      </c>
      <c r="H72" s="23">
        <f t="shared" ref="H72:H135" si="6">G72</f>
        <v>4.2592592592592586</v>
      </c>
      <c r="I72" s="23"/>
      <c r="J72" s="23">
        <f t="shared" ref="J72:J135" si="7">G72-SUM(H72:I72)</f>
        <v>0</v>
      </c>
    </row>
    <row r="73" spans="1:10" x14ac:dyDescent="0.25">
      <c r="A73" s="25">
        <v>45258</v>
      </c>
      <c r="B73" s="15" t="s">
        <v>264</v>
      </c>
      <c r="C73" s="23">
        <v>4.5</v>
      </c>
      <c r="D73" s="15" t="s">
        <v>17</v>
      </c>
      <c r="E73" s="23">
        <f t="shared" si="4"/>
        <v>0.75</v>
      </c>
      <c r="F73" s="15" t="s">
        <v>589</v>
      </c>
      <c r="G73" s="23">
        <f t="shared" si="5"/>
        <v>3.75</v>
      </c>
      <c r="H73" s="23">
        <f t="shared" si="6"/>
        <v>3.75</v>
      </c>
      <c r="I73" s="23"/>
      <c r="J73" s="23">
        <f t="shared" si="7"/>
        <v>0</v>
      </c>
    </row>
    <row r="74" spans="1:10" x14ac:dyDescent="0.25">
      <c r="A74" s="25">
        <v>45258</v>
      </c>
      <c r="B74" s="15" t="s">
        <v>265</v>
      </c>
      <c r="C74" s="23">
        <v>35.125</v>
      </c>
      <c r="D74" s="15" t="s">
        <v>17</v>
      </c>
      <c r="E74" s="23">
        <f t="shared" si="4"/>
        <v>5.854166666666667</v>
      </c>
      <c r="F74" s="15" t="s">
        <v>589</v>
      </c>
      <c r="G74" s="23">
        <f t="shared" si="5"/>
        <v>29.270833333333332</v>
      </c>
      <c r="H74" s="23">
        <f t="shared" si="6"/>
        <v>29.270833333333332</v>
      </c>
      <c r="I74" s="23"/>
      <c r="J74" s="23">
        <f t="shared" si="7"/>
        <v>0</v>
      </c>
    </row>
    <row r="75" spans="1:10" x14ac:dyDescent="0.25">
      <c r="A75" s="25">
        <v>45260</v>
      </c>
      <c r="B75" s="15" t="s">
        <v>266</v>
      </c>
      <c r="C75" s="23">
        <v>13</v>
      </c>
      <c r="D75" s="15" t="s">
        <v>17</v>
      </c>
      <c r="E75" s="23">
        <f t="shared" si="4"/>
        <v>2.166666666666667</v>
      </c>
      <c r="F75" s="15" t="s">
        <v>589</v>
      </c>
      <c r="G75" s="23">
        <f t="shared" si="5"/>
        <v>10.833333333333332</v>
      </c>
      <c r="H75" s="23">
        <f t="shared" si="6"/>
        <v>10.833333333333332</v>
      </c>
      <c r="I75" s="23"/>
      <c r="J75" s="23">
        <f t="shared" si="7"/>
        <v>0</v>
      </c>
    </row>
    <row r="76" spans="1:10" x14ac:dyDescent="0.25">
      <c r="A76" s="25">
        <v>45261</v>
      </c>
      <c r="B76" s="15" t="s">
        <v>267</v>
      </c>
      <c r="C76" s="23">
        <v>12.142857142857142</v>
      </c>
      <c r="D76" s="15" t="s">
        <v>17</v>
      </c>
      <c r="E76" s="23">
        <f t="shared" si="4"/>
        <v>2.0238095238095237</v>
      </c>
      <c r="F76" s="15" t="s">
        <v>589</v>
      </c>
      <c r="G76" s="23">
        <f t="shared" si="5"/>
        <v>10.119047619047619</v>
      </c>
      <c r="H76" s="23">
        <f t="shared" si="6"/>
        <v>10.119047619047619</v>
      </c>
      <c r="I76" s="23"/>
      <c r="J76" s="23">
        <f t="shared" si="7"/>
        <v>0</v>
      </c>
    </row>
    <row r="77" spans="1:10" x14ac:dyDescent="0.25">
      <c r="A77" s="25">
        <v>45261</v>
      </c>
      <c r="B77" s="15" t="s">
        <v>268</v>
      </c>
      <c r="C77" s="23">
        <v>56</v>
      </c>
      <c r="D77" s="15" t="s">
        <v>17</v>
      </c>
      <c r="E77" s="23">
        <f t="shared" si="4"/>
        <v>9.3333333333333339</v>
      </c>
      <c r="F77" s="15" t="s">
        <v>589</v>
      </c>
      <c r="G77" s="23">
        <f t="shared" si="5"/>
        <v>46.666666666666664</v>
      </c>
      <c r="H77" s="23">
        <f t="shared" si="6"/>
        <v>46.666666666666664</v>
      </c>
      <c r="I77" s="23"/>
      <c r="J77" s="23">
        <f t="shared" si="7"/>
        <v>0</v>
      </c>
    </row>
    <row r="78" spans="1:10" x14ac:dyDescent="0.25">
      <c r="A78" s="25">
        <v>45261</v>
      </c>
      <c r="B78" s="15" t="s">
        <v>269</v>
      </c>
      <c r="C78" s="23">
        <v>30.333333333333332</v>
      </c>
      <c r="D78" s="15" t="s">
        <v>17</v>
      </c>
      <c r="E78" s="23">
        <f t="shared" si="4"/>
        <v>5.0555555555555554</v>
      </c>
      <c r="F78" s="15" t="s">
        <v>589</v>
      </c>
      <c r="G78" s="23">
        <f t="shared" si="5"/>
        <v>25.277777777777779</v>
      </c>
      <c r="H78" s="23">
        <f t="shared" si="6"/>
        <v>25.277777777777779</v>
      </c>
      <c r="I78" s="23"/>
      <c r="J78" s="23">
        <f t="shared" si="7"/>
        <v>0</v>
      </c>
    </row>
    <row r="79" spans="1:10" x14ac:dyDescent="0.25">
      <c r="A79" s="25">
        <v>45261</v>
      </c>
      <c r="B79" s="15" t="s">
        <v>270</v>
      </c>
      <c r="C79" s="23">
        <v>30.25</v>
      </c>
      <c r="D79" s="15" t="s">
        <v>17</v>
      </c>
      <c r="E79" s="23">
        <f t="shared" si="4"/>
        <v>5.0416666666666661</v>
      </c>
      <c r="F79" s="15" t="s">
        <v>589</v>
      </c>
      <c r="G79" s="23">
        <f t="shared" si="5"/>
        <v>25.208333333333336</v>
      </c>
      <c r="H79" s="23">
        <f t="shared" si="6"/>
        <v>25.208333333333336</v>
      </c>
      <c r="I79" s="23"/>
      <c r="J79" s="23">
        <f t="shared" si="7"/>
        <v>0</v>
      </c>
    </row>
    <row r="80" spans="1:10" x14ac:dyDescent="0.25">
      <c r="A80" s="25">
        <v>45261</v>
      </c>
      <c r="B80" s="15" t="s">
        <v>271</v>
      </c>
      <c r="C80" s="23">
        <v>50.142857142857146</v>
      </c>
      <c r="D80" s="15" t="s">
        <v>17</v>
      </c>
      <c r="E80" s="23">
        <f t="shared" si="4"/>
        <v>8.3571428571428577</v>
      </c>
      <c r="F80" s="15" t="s">
        <v>589</v>
      </c>
      <c r="G80" s="23">
        <f t="shared" si="5"/>
        <v>41.785714285714292</v>
      </c>
      <c r="H80" s="23">
        <f t="shared" si="6"/>
        <v>41.785714285714292</v>
      </c>
      <c r="I80" s="23"/>
      <c r="J80" s="23">
        <f t="shared" si="7"/>
        <v>0</v>
      </c>
    </row>
    <row r="81" spans="1:10" x14ac:dyDescent="0.25">
      <c r="A81" s="25">
        <v>45262</v>
      </c>
      <c r="B81" s="15" t="s">
        <v>272</v>
      </c>
      <c r="C81" s="23">
        <v>15.333333333333334</v>
      </c>
      <c r="D81" s="15" t="s">
        <v>17</v>
      </c>
      <c r="E81" s="23">
        <f t="shared" si="4"/>
        <v>2.5555555555555558</v>
      </c>
      <c r="F81" s="15" t="s">
        <v>589</v>
      </c>
      <c r="G81" s="23">
        <f t="shared" si="5"/>
        <v>12.777777777777779</v>
      </c>
      <c r="H81" s="23">
        <f t="shared" si="6"/>
        <v>12.777777777777779</v>
      </c>
      <c r="I81" s="23"/>
      <c r="J81" s="23">
        <f t="shared" si="7"/>
        <v>0</v>
      </c>
    </row>
    <row r="82" spans="1:10" x14ac:dyDescent="0.25">
      <c r="A82" s="25">
        <v>45262</v>
      </c>
      <c r="B82" s="15" t="s">
        <v>273</v>
      </c>
      <c r="C82" s="23">
        <v>15.25</v>
      </c>
      <c r="D82" s="15" t="s">
        <v>17</v>
      </c>
      <c r="E82" s="23">
        <f t="shared" si="4"/>
        <v>2.5416666666666665</v>
      </c>
      <c r="F82" s="15" t="s">
        <v>589</v>
      </c>
      <c r="G82" s="23">
        <f t="shared" si="5"/>
        <v>12.708333333333334</v>
      </c>
      <c r="H82" s="23">
        <f t="shared" si="6"/>
        <v>12.708333333333334</v>
      </c>
      <c r="I82" s="23"/>
      <c r="J82" s="23">
        <f t="shared" si="7"/>
        <v>0</v>
      </c>
    </row>
    <row r="83" spans="1:10" x14ac:dyDescent="0.25">
      <c r="A83" s="25">
        <v>45262</v>
      </c>
      <c r="B83" s="15" t="s">
        <v>274</v>
      </c>
      <c r="C83" s="23">
        <v>25.2</v>
      </c>
      <c r="D83" s="15" t="s">
        <v>17</v>
      </c>
      <c r="E83" s="23">
        <f t="shared" si="4"/>
        <v>4.2</v>
      </c>
      <c r="F83" s="15" t="s">
        <v>589</v>
      </c>
      <c r="G83" s="23">
        <f t="shared" si="5"/>
        <v>21</v>
      </c>
      <c r="H83" s="23">
        <f t="shared" si="6"/>
        <v>21</v>
      </c>
      <c r="I83" s="23"/>
      <c r="J83" s="23">
        <f t="shared" si="7"/>
        <v>0</v>
      </c>
    </row>
    <row r="84" spans="1:10" x14ac:dyDescent="0.25">
      <c r="A84" s="25">
        <v>45264</v>
      </c>
      <c r="B84" s="15" t="s">
        <v>275</v>
      </c>
      <c r="C84" s="23">
        <v>6.333333333333333</v>
      </c>
      <c r="D84" s="15" t="s">
        <v>17</v>
      </c>
      <c r="E84" s="23">
        <f t="shared" si="4"/>
        <v>1.0555555555555556</v>
      </c>
      <c r="F84" s="15" t="s">
        <v>589</v>
      </c>
      <c r="G84" s="23">
        <f t="shared" si="5"/>
        <v>5.2777777777777777</v>
      </c>
      <c r="H84" s="23">
        <f t="shared" si="6"/>
        <v>5.2777777777777777</v>
      </c>
      <c r="I84" s="23"/>
      <c r="J84" s="23">
        <f t="shared" si="7"/>
        <v>0</v>
      </c>
    </row>
    <row r="85" spans="1:10" x14ac:dyDescent="0.25">
      <c r="A85" s="25">
        <v>45264</v>
      </c>
      <c r="B85" s="15" t="s">
        <v>276</v>
      </c>
      <c r="C85" s="23">
        <v>15.111111111111111</v>
      </c>
      <c r="D85" s="15" t="s">
        <v>17</v>
      </c>
      <c r="E85" s="23">
        <f t="shared" si="4"/>
        <v>2.5185185185185182</v>
      </c>
      <c r="F85" s="15" t="s">
        <v>589</v>
      </c>
      <c r="G85" s="23">
        <f t="shared" si="5"/>
        <v>12.592592592592592</v>
      </c>
      <c r="H85" s="23">
        <f t="shared" si="6"/>
        <v>12.592592592592592</v>
      </c>
      <c r="I85" s="23"/>
      <c r="J85" s="23">
        <f t="shared" si="7"/>
        <v>0</v>
      </c>
    </row>
    <row r="86" spans="1:10" x14ac:dyDescent="0.25">
      <c r="A86" s="25">
        <v>45265</v>
      </c>
      <c r="B86" s="15" t="s">
        <v>277</v>
      </c>
      <c r="C86" s="23">
        <v>6</v>
      </c>
      <c r="D86" s="15" t="s">
        <v>17</v>
      </c>
      <c r="E86" s="23">
        <f t="shared" si="4"/>
        <v>1</v>
      </c>
      <c r="F86" s="15" t="s">
        <v>589</v>
      </c>
      <c r="G86" s="23">
        <f t="shared" si="5"/>
        <v>5</v>
      </c>
      <c r="H86" s="23">
        <f t="shared" si="6"/>
        <v>5</v>
      </c>
      <c r="I86" s="23"/>
      <c r="J86" s="23">
        <f t="shared" si="7"/>
        <v>0</v>
      </c>
    </row>
    <row r="87" spans="1:10" x14ac:dyDescent="0.25">
      <c r="A87" s="25">
        <v>45265</v>
      </c>
      <c r="B87" s="15" t="s">
        <v>278</v>
      </c>
      <c r="C87" s="23">
        <v>75.142857142857139</v>
      </c>
      <c r="D87" s="15" t="s">
        <v>17</v>
      </c>
      <c r="E87" s="23">
        <f t="shared" si="4"/>
        <v>12.523809523809524</v>
      </c>
      <c r="F87" s="15" t="s">
        <v>589</v>
      </c>
      <c r="G87" s="23">
        <f t="shared" si="5"/>
        <v>62.619047619047613</v>
      </c>
      <c r="H87" s="23">
        <f t="shared" si="6"/>
        <v>62.619047619047613</v>
      </c>
      <c r="I87" s="23"/>
      <c r="J87" s="23">
        <f t="shared" si="7"/>
        <v>0</v>
      </c>
    </row>
    <row r="88" spans="1:10" x14ac:dyDescent="0.25">
      <c r="A88" s="25">
        <v>45267</v>
      </c>
      <c r="B88" s="15" t="s">
        <v>279</v>
      </c>
      <c r="C88" s="23">
        <v>12.25</v>
      </c>
      <c r="D88" s="15" t="s">
        <v>17</v>
      </c>
      <c r="E88" s="23">
        <f t="shared" si="4"/>
        <v>2.0416666666666665</v>
      </c>
      <c r="F88" s="15" t="s">
        <v>589</v>
      </c>
      <c r="G88" s="23">
        <f t="shared" si="5"/>
        <v>10.208333333333334</v>
      </c>
      <c r="H88" s="23">
        <f t="shared" si="6"/>
        <v>10.208333333333334</v>
      </c>
      <c r="I88" s="23"/>
      <c r="J88" s="23">
        <f t="shared" si="7"/>
        <v>0</v>
      </c>
    </row>
    <row r="89" spans="1:10" x14ac:dyDescent="0.25">
      <c r="A89" s="25">
        <v>45268</v>
      </c>
      <c r="B89" s="15" t="s">
        <v>280</v>
      </c>
      <c r="C89" s="23">
        <v>5.1111111111111107</v>
      </c>
      <c r="D89" s="15" t="s">
        <v>17</v>
      </c>
      <c r="E89" s="23">
        <f t="shared" si="4"/>
        <v>0.85185185185185186</v>
      </c>
      <c r="F89" s="15" t="s">
        <v>589</v>
      </c>
      <c r="G89" s="23">
        <f t="shared" si="5"/>
        <v>4.2592592592592586</v>
      </c>
      <c r="H89" s="23">
        <f t="shared" si="6"/>
        <v>4.2592592592592586</v>
      </c>
      <c r="I89" s="23"/>
      <c r="J89" s="23">
        <f t="shared" si="7"/>
        <v>0</v>
      </c>
    </row>
    <row r="90" spans="1:10" x14ac:dyDescent="0.25">
      <c r="A90" s="25">
        <v>45268</v>
      </c>
      <c r="B90" s="15" t="s">
        <v>281</v>
      </c>
      <c r="C90" s="23">
        <v>7.2</v>
      </c>
      <c r="D90" s="15" t="s">
        <v>17</v>
      </c>
      <c r="E90" s="23">
        <f t="shared" si="4"/>
        <v>1.2000000000000002</v>
      </c>
      <c r="F90" s="15" t="s">
        <v>589</v>
      </c>
      <c r="G90" s="23">
        <f t="shared" si="5"/>
        <v>6</v>
      </c>
      <c r="H90" s="23">
        <f t="shared" si="6"/>
        <v>6</v>
      </c>
      <c r="I90" s="23"/>
      <c r="J90" s="23">
        <f t="shared" si="7"/>
        <v>0</v>
      </c>
    </row>
    <row r="91" spans="1:10" x14ac:dyDescent="0.25">
      <c r="A91" s="25">
        <v>45268</v>
      </c>
      <c r="B91" s="15" t="s">
        <v>282</v>
      </c>
      <c r="C91" s="23">
        <v>22.25</v>
      </c>
      <c r="D91" s="15" t="s">
        <v>17</v>
      </c>
      <c r="E91" s="23">
        <f t="shared" si="4"/>
        <v>3.7083333333333335</v>
      </c>
      <c r="F91" s="15" t="s">
        <v>589</v>
      </c>
      <c r="G91" s="23">
        <f t="shared" si="5"/>
        <v>18.541666666666668</v>
      </c>
      <c r="H91" s="23">
        <f t="shared" si="6"/>
        <v>18.541666666666668</v>
      </c>
      <c r="I91" s="23"/>
      <c r="J91" s="23">
        <f t="shared" si="7"/>
        <v>0</v>
      </c>
    </row>
    <row r="92" spans="1:10" x14ac:dyDescent="0.25">
      <c r="A92" s="25">
        <v>45269</v>
      </c>
      <c r="B92" s="15" t="s">
        <v>283</v>
      </c>
      <c r="C92" s="23">
        <v>11</v>
      </c>
      <c r="D92" s="15" t="s">
        <v>17</v>
      </c>
      <c r="E92" s="23">
        <f t="shared" si="4"/>
        <v>1.8333333333333333</v>
      </c>
      <c r="F92" s="15" t="s">
        <v>589</v>
      </c>
      <c r="G92" s="23">
        <f t="shared" si="5"/>
        <v>9.1666666666666661</v>
      </c>
      <c r="H92" s="23">
        <f t="shared" si="6"/>
        <v>9.1666666666666661</v>
      </c>
      <c r="I92" s="23"/>
      <c r="J92" s="23">
        <f t="shared" si="7"/>
        <v>0</v>
      </c>
    </row>
    <row r="93" spans="1:10" x14ac:dyDescent="0.25">
      <c r="A93" s="25">
        <v>45271</v>
      </c>
      <c r="B93" s="15" t="s">
        <v>284</v>
      </c>
      <c r="C93" s="23">
        <v>7.2</v>
      </c>
      <c r="D93" s="15" t="s">
        <v>17</v>
      </c>
      <c r="E93" s="23">
        <f t="shared" si="4"/>
        <v>1.2000000000000002</v>
      </c>
      <c r="F93" s="15" t="s">
        <v>589</v>
      </c>
      <c r="G93" s="23">
        <f t="shared" si="5"/>
        <v>6</v>
      </c>
      <c r="H93" s="23">
        <f t="shared" si="6"/>
        <v>6</v>
      </c>
      <c r="I93" s="23"/>
      <c r="J93" s="23">
        <f t="shared" si="7"/>
        <v>0</v>
      </c>
    </row>
    <row r="94" spans="1:10" x14ac:dyDescent="0.25">
      <c r="A94" s="25">
        <v>45272</v>
      </c>
      <c r="B94" s="15" t="s">
        <v>285</v>
      </c>
      <c r="C94" s="23">
        <v>6.25</v>
      </c>
      <c r="D94" s="15" t="s">
        <v>17</v>
      </c>
      <c r="E94" s="23">
        <f t="shared" si="4"/>
        <v>1.0416666666666667</v>
      </c>
      <c r="F94" s="15" t="s">
        <v>589</v>
      </c>
      <c r="G94" s="23">
        <f t="shared" si="5"/>
        <v>5.208333333333333</v>
      </c>
      <c r="H94" s="23">
        <f t="shared" si="6"/>
        <v>5.208333333333333</v>
      </c>
      <c r="I94" s="23"/>
      <c r="J94" s="23">
        <f t="shared" si="7"/>
        <v>0</v>
      </c>
    </row>
    <row r="95" spans="1:10" x14ac:dyDescent="0.25">
      <c r="A95" s="25">
        <v>45273</v>
      </c>
      <c r="B95" s="15" t="s">
        <v>286</v>
      </c>
      <c r="C95" s="23">
        <v>10.199999999999999</v>
      </c>
      <c r="D95" s="15" t="s">
        <v>17</v>
      </c>
      <c r="E95" s="23">
        <f t="shared" si="4"/>
        <v>1.6999999999999997</v>
      </c>
      <c r="F95" s="15" t="s">
        <v>589</v>
      </c>
      <c r="G95" s="23">
        <f t="shared" si="5"/>
        <v>8.5</v>
      </c>
      <c r="H95" s="23">
        <f t="shared" si="6"/>
        <v>8.5</v>
      </c>
      <c r="I95" s="23"/>
      <c r="J95" s="23">
        <f t="shared" si="7"/>
        <v>0</v>
      </c>
    </row>
    <row r="96" spans="1:10" x14ac:dyDescent="0.25">
      <c r="A96" s="25">
        <v>45273</v>
      </c>
      <c r="B96" s="15" t="s">
        <v>287</v>
      </c>
      <c r="C96" s="23">
        <v>40.166666666666664</v>
      </c>
      <c r="D96" s="15" t="s">
        <v>17</v>
      </c>
      <c r="E96" s="23">
        <f t="shared" si="4"/>
        <v>6.6944444444444438</v>
      </c>
      <c r="F96" s="15" t="s">
        <v>589</v>
      </c>
      <c r="G96" s="23">
        <f t="shared" si="5"/>
        <v>33.472222222222221</v>
      </c>
      <c r="H96" s="23">
        <f t="shared" si="6"/>
        <v>33.472222222222221</v>
      </c>
      <c r="I96" s="23"/>
      <c r="J96" s="23">
        <f t="shared" si="7"/>
        <v>0</v>
      </c>
    </row>
    <row r="97" spans="1:10" x14ac:dyDescent="0.25">
      <c r="A97" s="25">
        <v>45273</v>
      </c>
      <c r="B97" s="15" t="s">
        <v>288</v>
      </c>
      <c r="C97" s="23">
        <v>50.2</v>
      </c>
      <c r="D97" s="15" t="s">
        <v>17</v>
      </c>
      <c r="E97" s="23">
        <f t="shared" si="4"/>
        <v>8.3666666666666671</v>
      </c>
      <c r="F97" s="15" t="s">
        <v>589</v>
      </c>
      <c r="G97" s="23">
        <f t="shared" si="5"/>
        <v>41.833333333333336</v>
      </c>
      <c r="H97" s="23">
        <f t="shared" si="6"/>
        <v>41.833333333333336</v>
      </c>
      <c r="I97" s="23"/>
      <c r="J97" s="23">
        <f t="shared" si="7"/>
        <v>0</v>
      </c>
    </row>
    <row r="98" spans="1:10" x14ac:dyDescent="0.25">
      <c r="A98" s="25">
        <v>45277</v>
      </c>
      <c r="B98" s="15" t="s">
        <v>289</v>
      </c>
      <c r="C98" s="23">
        <v>90.166666666666671</v>
      </c>
      <c r="D98" s="15" t="s">
        <v>17</v>
      </c>
      <c r="E98" s="23">
        <f t="shared" si="4"/>
        <v>15.027777777777779</v>
      </c>
      <c r="F98" s="15" t="s">
        <v>589</v>
      </c>
      <c r="G98" s="23">
        <f t="shared" si="5"/>
        <v>75.138888888888886</v>
      </c>
      <c r="H98" s="23">
        <f t="shared" si="6"/>
        <v>75.138888888888886</v>
      </c>
      <c r="I98" s="23"/>
      <c r="J98" s="23">
        <f t="shared" si="7"/>
        <v>0</v>
      </c>
    </row>
    <row r="99" spans="1:10" x14ac:dyDescent="0.25">
      <c r="A99" s="25">
        <v>45278</v>
      </c>
      <c r="B99" s="15" t="s">
        <v>290</v>
      </c>
      <c r="C99" s="23">
        <v>40.111111111111114</v>
      </c>
      <c r="D99" s="15" t="s">
        <v>17</v>
      </c>
      <c r="E99" s="23">
        <f t="shared" si="4"/>
        <v>6.685185185185186</v>
      </c>
      <c r="F99" s="15" t="s">
        <v>589</v>
      </c>
      <c r="G99" s="23">
        <f t="shared" si="5"/>
        <v>33.425925925925931</v>
      </c>
      <c r="H99" s="23">
        <f t="shared" si="6"/>
        <v>33.425925925925931</v>
      </c>
      <c r="I99" s="23"/>
      <c r="J99" s="23">
        <f t="shared" si="7"/>
        <v>0</v>
      </c>
    </row>
    <row r="100" spans="1:10" x14ac:dyDescent="0.25">
      <c r="A100" s="25">
        <v>45279</v>
      </c>
      <c r="B100" s="15" t="s">
        <v>291</v>
      </c>
      <c r="C100" s="23">
        <v>40.125</v>
      </c>
      <c r="D100" s="15" t="s">
        <v>17</v>
      </c>
      <c r="E100" s="23">
        <f t="shared" si="4"/>
        <v>6.6875</v>
      </c>
      <c r="F100" s="15" t="s">
        <v>589</v>
      </c>
      <c r="G100" s="23">
        <f t="shared" si="5"/>
        <v>33.4375</v>
      </c>
      <c r="H100" s="23">
        <f t="shared" si="6"/>
        <v>33.4375</v>
      </c>
      <c r="I100" s="23"/>
      <c r="J100" s="23">
        <f t="shared" si="7"/>
        <v>0</v>
      </c>
    </row>
    <row r="101" spans="1:10" x14ac:dyDescent="0.25">
      <c r="A101" s="25">
        <v>45279</v>
      </c>
      <c r="B101" s="15" t="s">
        <v>292</v>
      </c>
      <c r="C101" s="23">
        <v>10.5</v>
      </c>
      <c r="D101" s="15" t="s">
        <v>17</v>
      </c>
      <c r="E101" s="23">
        <f t="shared" si="4"/>
        <v>1.75</v>
      </c>
      <c r="F101" s="15" t="s">
        <v>589</v>
      </c>
      <c r="G101" s="23">
        <f t="shared" si="5"/>
        <v>8.75</v>
      </c>
      <c r="H101" s="23">
        <f t="shared" si="6"/>
        <v>8.75</v>
      </c>
      <c r="I101" s="23"/>
      <c r="J101" s="23">
        <f t="shared" si="7"/>
        <v>0</v>
      </c>
    </row>
    <row r="102" spans="1:10" x14ac:dyDescent="0.25">
      <c r="A102" s="25">
        <v>45279</v>
      </c>
      <c r="B102" s="15" t="s">
        <v>293</v>
      </c>
      <c r="C102" s="23">
        <v>45.166666666666664</v>
      </c>
      <c r="D102" s="15" t="s">
        <v>17</v>
      </c>
      <c r="E102" s="23">
        <f t="shared" si="4"/>
        <v>7.5277777777777777</v>
      </c>
      <c r="F102" s="15" t="s">
        <v>589</v>
      </c>
      <c r="G102" s="23">
        <f t="shared" si="5"/>
        <v>37.638888888888886</v>
      </c>
      <c r="H102" s="23">
        <f t="shared" si="6"/>
        <v>37.638888888888886</v>
      </c>
      <c r="I102" s="23"/>
      <c r="J102" s="23">
        <f t="shared" si="7"/>
        <v>0</v>
      </c>
    </row>
    <row r="103" spans="1:10" x14ac:dyDescent="0.25">
      <c r="A103" s="25">
        <v>45281</v>
      </c>
      <c r="B103" s="15" t="s">
        <v>294</v>
      </c>
      <c r="C103" s="23">
        <v>50.142857142857146</v>
      </c>
      <c r="D103" s="15" t="s">
        <v>17</v>
      </c>
      <c r="E103" s="23">
        <f t="shared" si="4"/>
        <v>8.3571428571428577</v>
      </c>
      <c r="F103" s="15" t="s">
        <v>589</v>
      </c>
      <c r="G103" s="23">
        <f t="shared" si="5"/>
        <v>41.785714285714292</v>
      </c>
      <c r="H103" s="23">
        <f t="shared" si="6"/>
        <v>41.785714285714292</v>
      </c>
      <c r="I103" s="23"/>
      <c r="J103" s="23">
        <f t="shared" si="7"/>
        <v>0</v>
      </c>
    </row>
    <row r="104" spans="1:10" x14ac:dyDescent="0.25">
      <c r="A104" s="25">
        <v>45283</v>
      </c>
      <c r="B104" s="15" t="s">
        <v>295</v>
      </c>
      <c r="C104" s="23">
        <v>8.3333333333333339</v>
      </c>
      <c r="D104" s="15" t="s">
        <v>17</v>
      </c>
      <c r="E104" s="23">
        <f t="shared" si="4"/>
        <v>1.3888888888888888</v>
      </c>
      <c r="F104" s="15" t="s">
        <v>589</v>
      </c>
      <c r="G104" s="23">
        <f t="shared" si="5"/>
        <v>6.9444444444444446</v>
      </c>
      <c r="H104" s="23">
        <f t="shared" si="6"/>
        <v>6.9444444444444446</v>
      </c>
      <c r="I104" s="23"/>
      <c r="J104" s="23">
        <f t="shared" si="7"/>
        <v>0</v>
      </c>
    </row>
    <row r="105" spans="1:10" x14ac:dyDescent="0.25">
      <c r="A105" s="25">
        <v>45284</v>
      </c>
      <c r="B105" s="15" t="s">
        <v>296</v>
      </c>
      <c r="C105" s="23">
        <v>20.142857142857142</v>
      </c>
      <c r="D105" s="15" t="s">
        <v>17</v>
      </c>
      <c r="E105" s="23">
        <f t="shared" si="4"/>
        <v>3.3571428571428568</v>
      </c>
      <c r="F105" s="15" t="s">
        <v>589</v>
      </c>
      <c r="G105" s="23">
        <f t="shared" si="5"/>
        <v>16.785714285714285</v>
      </c>
      <c r="H105" s="23">
        <f t="shared" si="6"/>
        <v>16.785714285714285</v>
      </c>
      <c r="I105" s="23"/>
      <c r="J105" s="23">
        <f t="shared" si="7"/>
        <v>0</v>
      </c>
    </row>
    <row r="106" spans="1:10" x14ac:dyDescent="0.25">
      <c r="A106" s="25">
        <v>45285</v>
      </c>
      <c r="B106" s="15" t="s">
        <v>297</v>
      </c>
      <c r="C106" s="23">
        <v>40.125</v>
      </c>
      <c r="D106" s="15" t="s">
        <v>17</v>
      </c>
      <c r="E106" s="23">
        <f t="shared" si="4"/>
        <v>6.6875</v>
      </c>
      <c r="F106" s="15" t="s">
        <v>589</v>
      </c>
      <c r="G106" s="23">
        <f t="shared" si="5"/>
        <v>33.4375</v>
      </c>
      <c r="H106" s="23">
        <f t="shared" si="6"/>
        <v>33.4375</v>
      </c>
      <c r="I106" s="23"/>
      <c r="J106" s="23">
        <f t="shared" si="7"/>
        <v>0</v>
      </c>
    </row>
    <row r="107" spans="1:10" x14ac:dyDescent="0.25">
      <c r="A107" s="25">
        <v>45286</v>
      </c>
      <c r="B107" s="15" t="s">
        <v>298</v>
      </c>
      <c r="C107" s="23">
        <v>90.166666666666671</v>
      </c>
      <c r="D107" s="15" t="s">
        <v>17</v>
      </c>
      <c r="E107" s="23">
        <f t="shared" si="4"/>
        <v>15.027777777777779</v>
      </c>
      <c r="F107" s="15" t="s">
        <v>589</v>
      </c>
      <c r="G107" s="23">
        <f t="shared" si="5"/>
        <v>75.138888888888886</v>
      </c>
      <c r="H107" s="23">
        <f t="shared" si="6"/>
        <v>75.138888888888886</v>
      </c>
      <c r="I107" s="23"/>
      <c r="J107" s="23">
        <f t="shared" si="7"/>
        <v>0</v>
      </c>
    </row>
    <row r="108" spans="1:10" x14ac:dyDescent="0.25">
      <c r="A108" s="25">
        <v>45286</v>
      </c>
      <c r="B108" s="15" t="s">
        <v>299</v>
      </c>
      <c r="C108" s="23">
        <v>35.166666666666664</v>
      </c>
      <c r="D108" s="15" t="s">
        <v>17</v>
      </c>
      <c r="E108" s="23">
        <f t="shared" si="4"/>
        <v>5.8611111111111107</v>
      </c>
      <c r="F108" s="15" t="s">
        <v>589</v>
      </c>
      <c r="G108" s="23">
        <f t="shared" si="5"/>
        <v>29.305555555555554</v>
      </c>
      <c r="H108" s="23">
        <f t="shared" si="6"/>
        <v>29.305555555555554</v>
      </c>
      <c r="I108" s="23"/>
      <c r="J108" s="23">
        <f t="shared" si="7"/>
        <v>0</v>
      </c>
    </row>
    <row r="109" spans="1:10" x14ac:dyDescent="0.25">
      <c r="A109" s="25">
        <v>45288</v>
      </c>
      <c r="B109" s="15" t="s">
        <v>300</v>
      </c>
      <c r="C109" s="23">
        <v>5.5</v>
      </c>
      <c r="D109" s="15" t="s">
        <v>17</v>
      </c>
      <c r="E109" s="23">
        <f t="shared" si="4"/>
        <v>0.91666666666666663</v>
      </c>
      <c r="F109" s="15" t="s">
        <v>589</v>
      </c>
      <c r="G109" s="23">
        <f t="shared" si="5"/>
        <v>4.583333333333333</v>
      </c>
      <c r="H109" s="23">
        <f t="shared" si="6"/>
        <v>4.583333333333333</v>
      </c>
      <c r="I109" s="23"/>
      <c r="J109" s="23">
        <f t="shared" si="7"/>
        <v>0</v>
      </c>
    </row>
    <row r="110" spans="1:10" x14ac:dyDescent="0.25">
      <c r="A110" s="25">
        <v>45288</v>
      </c>
      <c r="B110" s="15" t="s">
        <v>301</v>
      </c>
      <c r="C110" s="23">
        <v>15.25</v>
      </c>
      <c r="D110" s="15" t="s">
        <v>17</v>
      </c>
      <c r="E110" s="23">
        <f t="shared" si="4"/>
        <v>2.5416666666666665</v>
      </c>
      <c r="F110" s="15" t="s">
        <v>589</v>
      </c>
      <c r="G110" s="23">
        <f t="shared" si="5"/>
        <v>12.708333333333334</v>
      </c>
      <c r="H110" s="23">
        <f t="shared" si="6"/>
        <v>12.708333333333334</v>
      </c>
      <c r="I110" s="23"/>
      <c r="J110" s="23">
        <f t="shared" si="7"/>
        <v>0</v>
      </c>
    </row>
    <row r="111" spans="1:10" x14ac:dyDescent="0.25">
      <c r="A111" s="25">
        <v>45288</v>
      </c>
      <c r="B111" s="15" t="s">
        <v>302</v>
      </c>
      <c r="C111" s="23">
        <v>55.111111111111114</v>
      </c>
      <c r="D111" s="15" t="s">
        <v>17</v>
      </c>
      <c r="E111" s="23">
        <f t="shared" si="4"/>
        <v>9.1851851851851869</v>
      </c>
      <c r="F111" s="15" t="s">
        <v>589</v>
      </c>
      <c r="G111" s="23">
        <f t="shared" si="5"/>
        <v>45.925925925925924</v>
      </c>
      <c r="H111" s="23">
        <f t="shared" si="6"/>
        <v>45.925925925925924</v>
      </c>
      <c r="I111" s="23"/>
      <c r="J111" s="23">
        <f t="shared" si="7"/>
        <v>0</v>
      </c>
    </row>
    <row r="112" spans="1:10" x14ac:dyDescent="0.25">
      <c r="A112" s="25">
        <v>45290</v>
      </c>
      <c r="B112" s="15" t="s">
        <v>303</v>
      </c>
      <c r="C112" s="23">
        <v>10.125</v>
      </c>
      <c r="D112" s="15" t="s">
        <v>17</v>
      </c>
      <c r="E112" s="23">
        <f t="shared" si="4"/>
        <v>1.6875</v>
      </c>
      <c r="F112" s="15" t="s">
        <v>589</v>
      </c>
      <c r="G112" s="23">
        <f t="shared" si="5"/>
        <v>8.4375</v>
      </c>
      <c r="H112" s="23">
        <f t="shared" si="6"/>
        <v>8.4375</v>
      </c>
      <c r="I112" s="23"/>
      <c r="J112" s="23">
        <f t="shared" si="7"/>
        <v>0</v>
      </c>
    </row>
    <row r="113" spans="1:10" x14ac:dyDescent="0.25">
      <c r="A113" s="25">
        <v>45290</v>
      </c>
      <c r="B113" s="15" t="s">
        <v>304</v>
      </c>
      <c r="C113" s="23">
        <v>8.125</v>
      </c>
      <c r="D113" s="15" t="s">
        <v>17</v>
      </c>
      <c r="E113" s="23">
        <f t="shared" si="4"/>
        <v>1.3541666666666665</v>
      </c>
      <c r="F113" s="15" t="s">
        <v>589</v>
      </c>
      <c r="G113" s="23">
        <f t="shared" si="5"/>
        <v>6.7708333333333339</v>
      </c>
      <c r="H113" s="23">
        <f t="shared" si="6"/>
        <v>6.7708333333333339</v>
      </c>
      <c r="I113" s="23"/>
      <c r="J113" s="23">
        <f t="shared" si="7"/>
        <v>0</v>
      </c>
    </row>
    <row r="114" spans="1:10" x14ac:dyDescent="0.25">
      <c r="A114" s="25">
        <v>45291</v>
      </c>
      <c r="B114" s="15" t="s">
        <v>305</v>
      </c>
      <c r="C114" s="23">
        <v>5.125</v>
      </c>
      <c r="D114" s="15" t="s">
        <v>17</v>
      </c>
      <c r="E114" s="23">
        <f t="shared" si="4"/>
        <v>0.85416666666666674</v>
      </c>
      <c r="F114" s="15" t="s">
        <v>589</v>
      </c>
      <c r="G114" s="23">
        <f t="shared" si="5"/>
        <v>4.270833333333333</v>
      </c>
      <c r="H114" s="23">
        <f t="shared" si="6"/>
        <v>4.270833333333333</v>
      </c>
      <c r="I114" s="23"/>
      <c r="J114" s="23">
        <f t="shared" si="7"/>
        <v>0</v>
      </c>
    </row>
    <row r="115" spans="1:10" x14ac:dyDescent="0.25">
      <c r="A115" s="25">
        <v>45291</v>
      </c>
      <c r="B115" s="15" t="s">
        <v>306</v>
      </c>
      <c r="C115" s="23">
        <v>20.25</v>
      </c>
      <c r="D115" s="15" t="s">
        <v>17</v>
      </c>
      <c r="E115" s="23">
        <f t="shared" si="4"/>
        <v>3.375</v>
      </c>
      <c r="F115" s="15" t="s">
        <v>589</v>
      </c>
      <c r="G115" s="23">
        <f t="shared" si="5"/>
        <v>16.875</v>
      </c>
      <c r="H115" s="23">
        <f t="shared" si="6"/>
        <v>16.875</v>
      </c>
      <c r="I115" s="23"/>
      <c r="J115" s="23">
        <f t="shared" si="7"/>
        <v>0</v>
      </c>
    </row>
    <row r="116" spans="1:10" x14ac:dyDescent="0.25">
      <c r="A116" s="25">
        <v>45291</v>
      </c>
      <c r="B116" s="15" t="s">
        <v>307</v>
      </c>
      <c r="C116" s="23">
        <v>85.333333333333329</v>
      </c>
      <c r="D116" s="15" t="s">
        <v>17</v>
      </c>
      <c r="E116" s="23">
        <f t="shared" si="4"/>
        <v>14.222222222222221</v>
      </c>
      <c r="F116" s="15" t="s">
        <v>589</v>
      </c>
      <c r="G116" s="23">
        <f t="shared" si="5"/>
        <v>71.111111111111114</v>
      </c>
      <c r="H116" s="23">
        <f t="shared" si="6"/>
        <v>71.111111111111114</v>
      </c>
      <c r="I116" s="23"/>
      <c r="J116" s="23">
        <f t="shared" si="7"/>
        <v>0</v>
      </c>
    </row>
    <row r="117" spans="1:10" x14ac:dyDescent="0.25">
      <c r="A117" s="25">
        <v>45291</v>
      </c>
      <c r="B117" s="15" t="s">
        <v>308</v>
      </c>
      <c r="C117" s="23">
        <v>46</v>
      </c>
      <c r="D117" s="15" t="s">
        <v>17</v>
      </c>
      <c r="E117" s="23">
        <f t="shared" si="4"/>
        <v>7.666666666666667</v>
      </c>
      <c r="F117" s="15" t="s">
        <v>589</v>
      </c>
      <c r="G117" s="23">
        <f t="shared" si="5"/>
        <v>38.333333333333336</v>
      </c>
      <c r="H117" s="23">
        <f t="shared" si="6"/>
        <v>38.333333333333336</v>
      </c>
      <c r="I117" s="23"/>
      <c r="J117" s="23">
        <f t="shared" si="7"/>
        <v>0</v>
      </c>
    </row>
    <row r="118" spans="1:10" x14ac:dyDescent="0.25">
      <c r="A118" s="25">
        <v>45294</v>
      </c>
      <c r="B118" s="15" t="s">
        <v>309</v>
      </c>
      <c r="C118" s="23">
        <v>90.166666666666671</v>
      </c>
      <c r="D118" s="15" t="s">
        <v>17</v>
      </c>
      <c r="E118" s="23">
        <f t="shared" si="4"/>
        <v>15.027777777777779</v>
      </c>
      <c r="F118" s="15" t="s">
        <v>589</v>
      </c>
      <c r="G118" s="23">
        <f t="shared" si="5"/>
        <v>75.138888888888886</v>
      </c>
      <c r="H118" s="23">
        <f t="shared" si="6"/>
        <v>75.138888888888886</v>
      </c>
      <c r="I118" s="23"/>
      <c r="J118" s="23">
        <f t="shared" si="7"/>
        <v>0</v>
      </c>
    </row>
    <row r="119" spans="1:10" x14ac:dyDescent="0.25">
      <c r="A119" s="25">
        <v>45294</v>
      </c>
      <c r="B119" s="15" t="s">
        <v>310</v>
      </c>
      <c r="C119" s="23">
        <v>25.111111111111111</v>
      </c>
      <c r="D119" s="15" t="s">
        <v>17</v>
      </c>
      <c r="E119" s="23">
        <f t="shared" si="4"/>
        <v>4.1851851851851851</v>
      </c>
      <c r="F119" s="15" t="s">
        <v>589</v>
      </c>
      <c r="G119" s="23">
        <f t="shared" si="5"/>
        <v>20.925925925925924</v>
      </c>
      <c r="H119" s="23">
        <f t="shared" si="6"/>
        <v>20.925925925925924</v>
      </c>
      <c r="I119" s="23"/>
      <c r="J119" s="23">
        <f t="shared" si="7"/>
        <v>0</v>
      </c>
    </row>
    <row r="120" spans="1:10" x14ac:dyDescent="0.25">
      <c r="A120" s="25">
        <v>45296</v>
      </c>
      <c r="B120" s="15" t="s">
        <v>311</v>
      </c>
      <c r="C120" s="23">
        <v>30.166666666666668</v>
      </c>
      <c r="D120" s="15" t="s">
        <v>17</v>
      </c>
      <c r="E120" s="23">
        <f t="shared" si="4"/>
        <v>5.0277777777777777</v>
      </c>
      <c r="F120" s="15" t="s">
        <v>589</v>
      </c>
      <c r="G120" s="23">
        <f t="shared" si="5"/>
        <v>25.138888888888889</v>
      </c>
      <c r="H120" s="23">
        <f t="shared" si="6"/>
        <v>25.138888888888889</v>
      </c>
      <c r="I120" s="23"/>
      <c r="J120" s="23">
        <f t="shared" si="7"/>
        <v>0</v>
      </c>
    </row>
    <row r="121" spans="1:10" x14ac:dyDescent="0.25">
      <c r="A121" s="25">
        <v>45296</v>
      </c>
      <c r="B121" s="15" t="s">
        <v>312</v>
      </c>
      <c r="C121" s="23">
        <v>60.5</v>
      </c>
      <c r="D121" s="15" t="s">
        <v>17</v>
      </c>
      <c r="E121" s="23">
        <f t="shared" si="4"/>
        <v>10.083333333333332</v>
      </c>
      <c r="F121" s="15" t="s">
        <v>589</v>
      </c>
      <c r="G121" s="23">
        <f t="shared" si="5"/>
        <v>50.416666666666671</v>
      </c>
      <c r="H121" s="23">
        <f t="shared" si="6"/>
        <v>50.416666666666671</v>
      </c>
      <c r="I121" s="23"/>
      <c r="J121" s="23">
        <f t="shared" si="7"/>
        <v>0</v>
      </c>
    </row>
    <row r="122" spans="1:10" x14ac:dyDescent="0.25">
      <c r="A122" s="25">
        <v>45297</v>
      </c>
      <c r="B122" s="15" t="s">
        <v>313</v>
      </c>
      <c r="C122" s="23">
        <v>90.125</v>
      </c>
      <c r="D122" s="15" t="s">
        <v>17</v>
      </c>
      <c r="E122" s="23">
        <f t="shared" si="4"/>
        <v>15.020833333333334</v>
      </c>
      <c r="F122" s="15" t="s">
        <v>589</v>
      </c>
      <c r="G122" s="23">
        <f t="shared" si="5"/>
        <v>75.104166666666671</v>
      </c>
      <c r="H122" s="23">
        <f t="shared" si="6"/>
        <v>75.104166666666671</v>
      </c>
      <c r="I122" s="23"/>
      <c r="J122" s="23">
        <f t="shared" si="7"/>
        <v>0</v>
      </c>
    </row>
    <row r="123" spans="1:10" x14ac:dyDescent="0.25">
      <c r="A123" s="25">
        <v>45298</v>
      </c>
      <c r="B123" s="15" t="s">
        <v>314</v>
      </c>
      <c r="C123" s="23">
        <v>40.166666666666664</v>
      </c>
      <c r="D123" s="15" t="s">
        <v>17</v>
      </c>
      <c r="E123" s="23">
        <f t="shared" si="4"/>
        <v>6.6944444444444438</v>
      </c>
      <c r="F123" s="15" t="s">
        <v>589</v>
      </c>
      <c r="G123" s="23">
        <f t="shared" si="5"/>
        <v>33.472222222222221</v>
      </c>
      <c r="H123" s="23">
        <f t="shared" si="6"/>
        <v>33.472222222222221</v>
      </c>
      <c r="I123" s="23"/>
      <c r="J123" s="23">
        <f t="shared" si="7"/>
        <v>0</v>
      </c>
    </row>
    <row r="124" spans="1:10" x14ac:dyDescent="0.25">
      <c r="A124" s="25">
        <v>45301</v>
      </c>
      <c r="B124" s="15" t="s">
        <v>315</v>
      </c>
      <c r="C124" s="23">
        <v>3.1666666666666665</v>
      </c>
      <c r="D124" s="15" t="s">
        <v>17</v>
      </c>
      <c r="E124" s="23">
        <f t="shared" si="4"/>
        <v>0.52777777777777779</v>
      </c>
      <c r="F124" s="15" t="s">
        <v>589</v>
      </c>
      <c r="G124" s="23">
        <f t="shared" si="5"/>
        <v>2.6388888888888888</v>
      </c>
      <c r="H124" s="23">
        <f t="shared" si="6"/>
        <v>2.6388888888888888</v>
      </c>
      <c r="I124" s="23"/>
      <c r="J124" s="23">
        <f t="shared" si="7"/>
        <v>0</v>
      </c>
    </row>
    <row r="125" spans="1:10" x14ac:dyDescent="0.25">
      <c r="A125" s="25">
        <v>45302</v>
      </c>
      <c r="B125" s="15" t="s">
        <v>316</v>
      </c>
      <c r="C125" s="23">
        <v>60.111111111111114</v>
      </c>
      <c r="D125" s="15" t="s">
        <v>17</v>
      </c>
      <c r="E125" s="23">
        <f t="shared" si="4"/>
        <v>10.018518518518519</v>
      </c>
      <c r="F125" s="15" t="s">
        <v>589</v>
      </c>
      <c r="G125" s="23">
        <f t="shared" si="5"/>
        <v>50.092592592592595</v>
      </c>
      <c r="H125" s="23">
        <f t="shared" si="6"/>
        <v>50.092592592592595</v>
      </c>
      <c r="I125" s="23"/>
      <c r="J125" s="23">
        <f t="shared" si="7"/>
        <v>0</v>
      </c>
    </row>
    <row r="126" spans="1:10" x14ac:dyDescent="0.25">
      <c r="A126" s="25">
        <v>45302</v>
      </c>
      <c r="B126" s="15" t="s">
        <v>317</v>
      </c>
      <c r="C126" s="23">
        <v>70.111111111111114</v>
      </c>
      <c r="D126" s="15" t="s">
        <v>17</v>
      </c>
      <c r="E126" s="23">
        <f t="shared" si="4"/>
        <v>11.685185185185185</v>
      </c>
      <c r="F126" s="15" t="s">
        <v>589</v>
      </c>
      <c r="G126" s="23">
        <f t="shared" si="5"/>
        <v>58.425925925925931</v>
      </c>
      <c r="H126" s="23">
        <f t="shared" si="6"/>
        <v>58.425925925925931</v>
      </c>
      <c r="I126" s="23"/>
      <c r="J126" s="23">
        <f t="shared" si="7"/>
        <v>0</v>
      </c>
    </row>
    <row r="127" spans="1:10" x14ac:dyDescent="0.25">
      <c r="A127" s="25">
        <v>45302</v>
      </c>
      <c r="B127" s="15" t="s">
        <v>318</v>
      </c>
      <c r="C127" s="23">
        <v>85.2</v>
      </c>
      <c r="D127" s="15" t="s">
        <v>17</v>
      </c>
      <c r="E127" s="23">
        <f t="shared" si="4"/>
        <v>14.200000000000001</v>
      </c>
      <c r="F127" s="15" t="s">
        <v>589</v>
      </c>
      <c r="G127" s="23">
        <f t="shared" si="5"/>
        <v>71</v>
      </c>
      <c r="H127" s="23">
        <f t="shared" si="6"/>
        <v>71</v>
      </c>
      <c r="I127" s="23"/>
      <c r="J127" s="23">
        <f t="shared" si="7"/>
        <v>0</v>
      </c>
    </row>
    <row r="128" spans="1:10" x14ac:dyDescent="0.25">
      <c r="A128" s="25">
        <v>45302</v>
      </c>
      <c r="B128" s="15" t="s">
        <v>319</v>
      </c>
      <c r="C128" s="23">
        <v>40.111111111111114</v>
      </c>
      <c r="D128" s="15" t="s">
        <v>17</v>
      </c>
      <c r="E128" s="23">
        <f t="shared" si="4"/>
        <v>6.685185185185186</v>
      </c>
      <c r="F128" s="15" t="s">
        <v>589</v>
      </c>
      <c r="G128" s="23">
        <f t="shared" si="5"/>
        <v>33.425925925925931</v>
      </c>
      <c r="H128" s="23">
        <f t="shared" si="6"/>
        <v>33.425925925925931</v>
      </c>
      <c r="I128" s="23"/>
      <c r="J128" s="23">
        <f t="shared" si="7"/>
        <v>0</v>
      </c>
    </row>
    <row r="129" spans="1:10" x14ac:dyDescent="0.25">
      <c r="A129" s="25">
        <v>45303</v>
      </c>
      <c r="B129" s="15" t="s">
        <v>320</v>
      </c>
      <c r="C129" s="23">
        <v>10.111111111111111</v>
      </c>
      <c r="D129" s="15" t="s">
        <v>17</v>
      </c>
      <c r="E129" s="23">
        <f t="shared" si="4"/>
        <v>1.6851851851851851</v>
      </c>
      <c r="F129" s="15" t="s">
        <v>589</v>
      </c>
      <c r="G129" s="23">
        <f t="shared" si="5"/>
        <v>8.4259259259259256</v>
      </c>
      <c r="H129" s="23">
        <f t="shared" si="6"/>
        <v>8.4259259259259256</v>
      </c>
      <c r="I129" s="23"/>
      <c r="J129" s="23">
        <f t="shared" si="7"/>
        <v>0</v>
      </c>
    </row>
    <row r="130" spans="1:10" x14ac:dyDescent="0.25">
      <c r="A130" s="25">
        <v>45303</v>
      </c>
      <c r="B130" s="15" t="s">
        <v>321</v>
      </c>
      <c r="C130" s="23">
        <v>10.333333333333334</v>
      </c>
      <c r="D130" s="15" t="s">
        <v>17</v>
      </c>
      <c r="E130" s="23">
        <f t="shared" si="4"/>
        <v>1.7222222222222223</v>
      </c>
      <c r="F130" s="15" t="s">
        <v>589</v>
      </c>
      <c r="G130" s="23">
        <f t="shared" si="5"/>
        <v>8.6111111111111107</v>
      </c>
      <c r="H130" s="23">
        <f t="shared" si="6"/>
        <v>8.6111111111111107</v>
      </c>
      <c r="I130" s="23"/>
      <c r="J130" s="23">
        <f t="shared" si="7"/>
        <v>0</v>
      </c>
    </row>
    <row r="131" spans="1:10" x14ac:dyDescent="0.25">
      <c r="A131" s="25">
        <v>45303</v>
      </c>
      <c r="B131" s="15" t="s">
        <v>322</v>
      </c>
      <c r="C131" s="23">
        <v>40.200000000000003</v>
      </c>
      <c r="D131" s="15" t="s">
        <v>17</v>
      </c>
      <c r="E131" s="23">
        <f t="shared" si="4"/>
        <v>6.7</v>
      </c>
      <c r="F131" s="15" t="s">
        <v>589</v>
      </c>
      <c r="G131" s="23">
        <f t="shared" si="5"/>
        <v>33.5</v>
      </c>
      <c r="H131" s="23">
        <f t="shared" si="6"/>
        <v>33.5</v>
      </c>
      <c r="I131" s="23"/>
      <c r="J131" s="23">
        <f t="shared" si="7"/>
        <v>0</v>
      </c>
    </row>
    <row r="132" spans="1:10" x14ac:dyDescent="0.25">
      <c r="A132" s="25">
        <v>45304</v>
      </c>
      <c r="B132" s="15" t="s">
        <v>323</v>
      </c>
      <c r="C132" s="23">
        <v>10.199999999999999</v>
      </c>
      <c r="D132" s="15" t="s">
        <v>17</v>
      </c>
      <c r="E132" s="23">
        <f t="shared" si="4"/>
        <v>1.6999999999999997</v>
      </c>
      <c r="F132" s="15" t="s">
        <v>589</v>
      </c>
      <c r="G132" s="23">
        <f t="shared" si="5"/>
        <v>8.5</v>
      </c>
      <c r="H132" s="23">
        <f t="shared" si="6"/>
        <v>8.5</v>
      </c>
      <c r="I132" s="23"/>
      <c r="J132" s="23">
        <f t="shared" si="7"/>
        <v>0</v>
      </c>
    </row>
    <row r="133" spans="1:10" x14ac:dyDescent="0.25">
      <c r="A133" s="25">
        <v>45305</v>
      </c>
      <c r="B133" s="15" t="s">
        <v>324</v>
      </c>
      <c r="C133" s="23">
        <v>22.166666666666668</v>
      </c>
      <c r="D133" s="15" t="s">
        <v>17</v>
      </c>
      <c r="E133" s="23">
        <f t="shared" si="4"/>
        <v>3.6944444444444446</v>
      </c>
      <c r="F133" s="15" t="s">
        <v>589</v>
      </c>
      <c r="G133" s="23">
        <f t="shared" si="5"/>
        <v>18.472222222222221</v>
      </c>
      <c r="H133" s="23">
        <f t="shared" si="6"/>
        <v>18.472222222222221</v>
      </c>
      <c r="I133" s="23"/>
      <c r="J133" s="23">
        <f t="shared" si="7"/>
        <v>0</v>
      </c>
    </row>
    <row r="134" spans="1:10" x14ac:dyDescent="0.25">
      <c r="A134" s="25">
        <v>45305</v>
      </c>
      <c r="B134" s="15" t="s">
        <v>325</v>
      </c>
      <c r="C134" s="23">
        <v>11</v>
      </c>
      <c r="D134" s="15" t="s">
        <v>17</v>
      </c>
      <c r="E134" s="23">
        <f t="shared" si="4"/>
        <v>1.8333333333333333</v>
      </c>
      <c r="F134" s="15" t="s">
        <v>589</v>
      </c>
      <c r="G134" s="23">
        <f t="shared" si="5"/>
        <v>9.1666666666666661</v>
      </c>
      <c r="H134" s="23">
        <f t="shared" si="6"/>
        <v>9.1666666666666661</v>
      </c>
      <c r="I134" s="23"/>
      <c r="J134" s="23">
        <f t="shared" si="7"/>
        <v>0</v>
      </c>
    </row>
    <row r="135" spans="1:10" x14ac:dyDescent="0.25">
      <c r="A135" s="25">
        <v>45307</v>
      </c>
      <c r="B135" s="15" t="s">
        <v>326</v>
      </c>
      <c r="C135" s="23">
        <v>45.2</v>
      </c>
      <c r="D135" s="15" t="s">
        <v>17</v>
      </c>
      <c r="E135" s="23">
        <f t="shared" si="4"/>
        <v>7.5333333333333341</v>
      </c>
      <c r="F135" s="15" t="s">
        <v>589</v>
      </c>
      <c r="G135" s="23">
        <f t="shared" si="5"/>
        <v>37.666666666666671</v>
      </c>
      <c r="H135" s="23">
        <f t="shared" si="6"/>
        <v>37.666666666666671</v>
      </c>
      <c r="I135" s="23"/>
      <c r="J135" s="23">
        <f t="shared" si="7"/>
        <v>0</v>
      </c>
    </row>
    <row r="136" spans="1:10" x14ac:dyDescent="0.25">
      <c r="A136" s="25">
        <v>45311</v>
      </c>
      <c r="B136" s="15" t="s">
        <v>327</v>
      </c>
      <c r="C136" s="23">
        <v>10.333333333333334</v>
      </c>
      <c r="D136" s="15" t="s">
        <v>17</v>
      </c>
      <c r="E136" s="23">
        <f t="shared" ref="E136:E199" si="8">C136/120*20</f>
        <v>1.7222222222222223</v>
      </c>
      <c r="F136" s="15" t="s">
        <v>589</v>
      </c>
      <c r="G136" s="23">
        <f t="shared" ref="G136:G199" si="9">C136-E136</f>
        <v>8.6111111111111107</v>
      </c>
      <c r="H136" s="23">
        <f t="shared" ref="H136:H199" si="10">G136</f>
        <v>8.6111111111111107</v>
      </c>
      <c r="I136" s="23"/>
      <c r="J136" s="23">
        <f t="shared" ref="J136:J199" si="11">G136-SUM(H136:I136)</f>
        <v>0</v>
      </c>
    </row>
    <row r="137" spans="1:10" x14ac:dyDescent="0.25">
      <c r="A137" s="25">
        <v>45312</v>
      </c>
      <c r="B137" s="15" t="s">
        <v>328</v>
      </c>
      <c r="C137" s="23">
        <v>7.1428571428571432</v>
      </c>
      <c r="D137" s="15" t="s">
        <v>17</v>
      </c>
      <c r="E137" s="23">
        <f t="shared" si="8"/>
        <v>1.1904761904761905</v>
      </c>
      <c r="F137" s="15" t="s">
        <v>589</v>
      </c>
      <c r="G137" s="23">
        <f t="shared" si="9"/>
        <v>5.9523809523809526</v>
      </c>
      <c r="H137" s="23">
        <f t="shared" si="10"/>
        <v>5.9523809523809526</v>
      </c>
      <c r="I137" s="23"/>
      <c r="J137" s="23">
        <f t="shared" si="11"/>
        <v>0</v>
      </c>
    </row>
    <row r="138" spans="1:10" x14ac:dyDescent="0.25">
      <c r="A138" s="25">
        <v>45313</v>
      </c>
      <c r="B138" s="15" t="s">
        <v>329</v>
      </c>
      <c r="C138" s="23">
        <v>12.5</v>
      </c>
      <c r="D138" s="15" t="s">
        <v>17</v>
      </c>
      <c r="E138" s="23">
        <f t="shared" si="8"/>
        <v>2.0833333333333335</v>
      </c>
      <c r="F138" s="15" t="s">
        <v>589</v>
      </c>
      <c r="G138" s="23">
        <f t="shared" si="9"/>
        <v>10.416666666666666</v>
      </c>
      <c r="H138" s="23">
        <f t="shared" si="10"/>
        <v>10.416666666666666</v>
      </c>
      <c r="I138" s="23"/>
      <c r="J138" s="23">
        <f t="shared" si="11"/>
        <v>0</v>
      </c>
    </row>
    <row r="139" spans="1:10" x14ac:dyDescent="0.25">
      <c r="A139" s="25">
        <v>45313</v>
      </c>
      <c r="B139" s="15" t="s">
        <v>330</v>
      </c>
      <c r="C139" s="23">
        <v>60.142857142857146</v>
      </c>
      <c r="D139" s="15" t="s">
        <v>17</v>
      </c>
      <c r="E139" s="23">
        <f t="shared" si="8"/>
        <v>10.023809523809524</v>
      </c>
      <c r="F139" s="15" t="s">
        <v>589</v>
      </c>
      <c r="G139" s="23">
        <f t="shared" si="9"/>
        <v>50.11904761904762</v>
      </c>
      <c r="H139" s="23">
        <f t="shared" si="10"/>
        <v>50.11904761904762</v>
      </c>
      <c r="I139" s="23"/>
      <c r="J139" s="23">
        <f t="shared" si="11"/>
        <v>0</v>
      </c>
    </row>
    <row r="140" spans="1:10" x14ac:dyDescent="0.25">
      <c r="A140" s="25">
        <v>45314</v>
      </c>
      <c r="B140" s="15" t="s">
        <v>331</v>
      </c>
      <c r="C140" s="23">
        <v>15.125</v>
      </c>
      <c r="D140" s="15" t="s">
        <v>17</v>
      </c>
      <c r="E140" s="23">
        <f t="shared" si="8"/>
        <v>2.520833333333333</v>
      </c>
      <c r="F140" s="15" t="s">
        <v>589</v>
      </c>
      <c r="G140" s="23">
        <f t="shared" si="9"/>
        <v>12.604166666666668</v>
      </c>
      <c r="H140" s="23">
        <f t="shared" si="10"/>
        <v>12.604166666666668</v>
      </c>
      <c r="I140" s="23"/>
      <c r="J140" s="23">
        <f t="shared" si="11"/>
        <v>0</v>
      </c>
    </row>
    <row r="141" spans="1:10" x14ac:dyDescent="0.25">
      <c r="A141" s="25">
        <v>45315</v>
      </c>
      <c r="B141" s="15" t="s">
        <v>332</v>
      </c>
      <c r="C141" s="23">
        <v>7</v>
      </c>
      <c r="D141" s="15" t="s">
        <v>17</v>
      </c>
      <c r="E141" s="23">
        <f t="shared" si="8"/>
        <v>1.1666666666666667</v>
      </c>
      <c r="F141" s="15" t="s">
        <v>589</v>
      </c>
      <c r="G141" s="23">
        <f t="shared" si="9"/>
        <v>5.833333333333333</v>
      </c>
      <c r="H141" s="23">
        <f t="shared" si="10"/>
        <v>5.833333333333333</v>
      </c>
      <c r="I141" s="23"/>
      <c r="J141" s="23">
        <f t="shared" si="11"/>
        <v>0</v>
      </c>
    </row>
    <row r="142" spans="1:10" x14ac:dyDescent="0.25">
      <c r="A142" s="25">
        <v>45315</v>
      </c>
      <c r="B142" s="15" t="s">
        <v>333</v>
      </c>
      <c r="C142" s="23">
        <v>85.2</v>
      </c>
      <c r="D142" s="15" t="s">
        <v>17</v>
      </c>
      <c r="E142" s="23">
        <f t="shared" si="8"/>
        <v>14.200000000000001</v>
      </c>
      <c r="F142" s="15" t="s">
        <v>589</v>
      </c>
      <c r="G142" s="23">
        <f t="shared" si="9"/>
        <v>71</v>
      </c>
      <c r="H142" s="23">
        <f t="shared" si="10"/>
        <v>71</v>
      </c>
      <c r="I142" s="23"/>
      <c r="J142" s="23">
        <f t="shared" si="11"/>
        <v>0</v>
      </c>
    </row>
    <row r="143" spans="1:10" x14ac:dyDescent="0.25">
      <c r="A143" s="25">
        <v>45315</v>
      </c>
      <c r="B143" s="15" t="s">
        <v>334</v>
      </c>
      <c r="C143" s="23">
        <v>35.200000000000003</v>
      </c>
      <c r="D143" s="15" t="s">
        <v>17</v>
      </c>
      <c r="E143" s="23">
        <f t="shared" si="8"/>
        <v>5.8666666666666671</v>
      </c>
      <c r="F143" s="15" t="s">
        <v>589</v>
      </c>
      <c r="G143" s="23">
        <f t="shared" si="9"/>
        <v>29.333333333333336</v>
      </c>
      <c r="H143" s="23">
        <f t="shared" si="10"/>
        <v>29.333333333333336</v>
      </c>
      <c r="I143" s="23"/>
      <c r="J143" s="23">
        <f t="shared" si="11"/>
        <v>0</v>
      </c>
    </row>
    <row r="144" spans="1:10" x14ac:dyDescent="0.25">
      <c r="A144" s="25">
        <v>45319</v>
      </c>
      <c r="B144" s="15" t="s">
        <v>335</v>
      </c>
      <c r="C144" s="23">
        <v>15.111111111111111</v>
      </c>
      <c r="D144" s="15" t="s">
        <v>17</v>
      </c>
      <c r="E144" s="23">
        <f t="shared" si="8"/>
        <v>2.5185185185185182</v>
      </c>
      <c r="F144" s="15" t="s">
        <v>589</v>
      </c>
      <c r="G144" s="23">
        <f t="shared" si="9"/>
        <v>12.592592592592592</v>
      </c>
      <c r="H144" s="23">
        <f t="shared" si="10"/>
        <v>12.592592592592592</v>
      </c>
      <c r="I144" s="23"/>
      <c r="J144" s="23">
        <f t="shared" si="11"/>
        <v>0</v>
      </c>
    </row>
    <row r="145" spans="1:10" x14ac:dyDescent="0.25">
      <c r="A145" s="25">
        <v>45320</v>
      </c>
      <c r="B145" s="15" t="s">
        <v>336</v>
      </c>
      <c r="C145" s="23">
        <v>10.111111111111111</v>
      </c>
      <c r="D145" s="15" t="s">
        <v>17</v>
      </c>
      <c r="E145" s="23">
        <f t="shared" si="8"/>
        <v>1.6851851851851851</v>
      </c>
      <c r="F145" s="15" t="s">
        <v>589</v>
      </c>
      <c r="G145" s="23">
        <f t="shared" si="9"/>
        <v>8.4259259259259256</v>
      </c>
      <c r="H145" s="23">
        <f t="shared" si="10"/>
        <v>8.4259259259259256</v>
      </c>
      <c r="I145" s="23"/>
      <c r="J145" s="23">
        <f t="shared" si="11"/>
        <v>0</v>
      </c>
    </row>
    <row r="146" spans="1:10" x14ac:dyDescent="0.25">
      <c r="A146" s="25">
        <v>45321</v>
      </c>
      <c r="B146" s="15" t="s">
        <v>337</v>
      </c>
      <c r="C146" s="23">
        <v>75.111111111111114</v>
      </c>
      <c r="D146" s="15" t="s">
        <v>17</v>
      </c>
      <c r="E146" s="23">
        <f t="shared" si="8"/>
        <v>12.518518518518519</v>
      </c>
      <c r="F146" s="15" t="s">
        <v>589</v>
      </c>
      <c r="G146" s="23">
        <f t="shared" si="9"/>
        <v>62.592592592592595</v>
      </c>
      <c r="H146" s="23">
        <f t="shared" si="10"/>
        <v>62.592592592592595</v>
      </c>
      <c r="I146" s="23"/>
      <c r="J146" s="23">
        <f t="shared" si="11"/>
        <v>0</v>
      </c>
    </row>
    <row r="147" spans="1:10" x14ac:dyDescent="0.25">
      <c r="A147" s="25">
        <v>45323</v>
      </c>
      <c r="B147" s="15" t="s">
        <v>338</v>
      </c>
      <c r="C147" s="23">
        <v>90.125</v>
      </c>
      <c r="D147" s="15" t="s">
        <v>17</v>
      </c>
      <c r="E147" s="23">
        <f t="shared" si="8"/>
        <v>15.020833333333334</v>
      </c>
      <c r="F147" s="15" t="s">
        <v>589</v>
      </c>
      <c r="G147" s="23">
        <f t="shared" si="9"/>
        <v>75.104166666666671</v>
      </c>
      <c r="H147" s="23">
        <f t="shared" si="10"/>
        <v>75.104166666666671</v>
      </c>
      <c r="I147" s="23"/>
      <c r="J147" s="23">
        <f t="shared" si="11"/>
        <v>0</v>
      </c>
    </row>
    <row r="148" spans="1:10" x14ac:dyDescent="0.25">
      <c r="A148" s="25">
        <v>45324</v>
      </c>
      <c r="B148" s="15" t="s">
        <v>339</v>
      </c>
      <c r="C148" s="23">
        <v>10.5</v>
      </c>
      <c r="D148" s="15" t="s">
        <v>17</v>
      </c>
      <c r="E148" s="23">
        <f t="shared" si="8"/>
        <v>1.75</v>
      </c>
      <c r="F148" s="15" t="s">
        <v>589</v>
      </c>
      <c r="G148" s="23">
        <f t="shared" si="9"/>
        <v>8.75</v>
      </c>
      <c r="H148" s="23">
        <f t="shared" si="10"/>
        <v>8.75</v>
      </c>
      <c r="I148" s="23"/>
      <c r="J148" s="23">
        <f t="shared" si="11"/>
        <v>0</v>
      </c>
    </row>
    <row r="149" spans="1:10" x14ac:dyDescent="0.25">
      <c r="A149" s="25">
        <v>45326</v>
      </c>
      <c r="B149" s="15" t="s">
        <v>340</v>
      </c>
      <c r="C149" s="23">
        <v>7</v>
      </c>
      <c r="D149" s="15" t="s">
        <v>17</v>
      </c>
      <c r="E149" s="23">
        <f t="shared" si="8"/>
        <v>1.1666666666666667</v>
      </c>
      <c r="F149" s="15" t="s">
        <v>589</v>
      </c>
      <c r="G149" s="23">
        <f t="shared" si="9"/>
        <v>5.833333333333333</v>
      </c>
      <c r="H149" s="23">
        <f t="shared" si="10"/>
        <v>5.833333333333333</v>
      </c>
      <c r="I149" s="23"/>
      <c r="J149" s="23">
        <f t="shared" si="11"/>
        <v>0</v>
      </c>
    </row>
    <row r="150" spans="1:10" x14ac:dyDescent="0.25">
      <c r="A150" s="25">
        <v>45326</v>
      </c>
      <c r="B150" s="15" t="s">
        <v>341</v>
      </c>
      <c r="C150" s="23">
        <v>30.166666666666668</v>
      </c>
      <c r="D150" s="15" t="s">
        <v>17</v>
      </c>
      <c r="E150" s="23">
        <f t="shared" si="8"/>
        <v>5.0277777777777777</v>
      </c>
      <c r="F150" s="15" t="s">
        <v>589</v>
      </c>
      <c r="G150" s="23">
        <f t="shared" si="9"/>
        <v>25.138888888888889</v>
      </c>
      <c r="H150" s="23">
        <f t="shared" si="10"/>
        <v>25.138888888888889</v>
      </c>
      <c r="I150" s="23"/>
      <c r="J150" s="23">
        <f t="shared" si="11"/>
        <v>0</v>
      </c>
    </row>
    <row r="151" spans="1:10" x14ac:dyDescent="0.25">
      <c r="A151" s="25">
        <v>45329</v>
      </c>
      <c r="B151" s="15" t="s">
        <v>342</v>
      </c>
      <c r="C151" s="23">
        <v>7.2</v>
      </c>
      <c r="D151" s="15" t="s">
        <v>17</v>
      </c>
      <c r="E151" s="23">
        <f t="shared" si="8"/>
        <v>1.2000000000000002</v>
      </c>
      <c r="F151" s="15" t="s">
        <v>589</v>
      </c>
      <c r="G151" s="23">
        <f t="shared" si="9"/>
        <v>6</v>
      </c>
      <c r="H151" s="23">
        <f t="shared" si="10"/>
        <v>6</v>
      </c>
      <c r="I151" s="23"/>
      <c r="J151" s="23">
        <f t="shared" si="11"/>
        <v>0</v>
      </c>
    </row>
    <row r="152" spans="1:10" x14ac:dyDescent="0.25">
      <c r="A152" s="25">
        <v>45329</v>
      </c>
      <c r="B152" s="15" t="s">
        <v>343</v>
      </c>
      <c r="C152" s="23">
        <v>50.125</v>
      </c>
      <c r="D152" s="15" t="s">
        <v>17</v>
      </c>
      <c r="E152" s="23">
        <f t="shared" si="8"/>
        <v>8.3541666666666679</v>
      </c>
      <c r="F152" s="15" t="s">
        <v>589</v>
      </c>
      <c r="G152" s="23">
        <f t="shared" si="9"/>
        <v>41.770833333333329</v>
      </c>
      <c r="H152" s="23">
        <f t="shared" si="10"/>
        <v>41.770833333333329</v>
      </c>
      <c r="I152" s="23"/>
      <c r="J152" s="23">
        <f t="shared" si="11"/>
        <v>0</v>
      </c>
    </row>
    <row r="153" spans="1:10" x14ac:dyDescent="0.25">
      <c r="A153" s="25">
        <v>45330</v>
      </c>
      <c r="B153" s="15" t="s">
        <v>344</v>
      </c>
      <c r="C153" s="23">
        <v>40.125</v>
      </c>
      <c r="D153" s="15" t="s">
        <v>17</v>
      </c>
      <c r="E153" s="23">
        <f t="shared" si="8"/>
        <v>6.6875</v>
      </c>
      <c r="F153" s="15" t="s">
        <v>589</v>
      </c>
      <c r="G153" s="23">
        <f t="shared" si="9"/>
        <v>33.4375</v>
      </c>
      <c r="H153" s="23">
        <f t="shared" si="10"/>
        <v>33.4375</v>
      </c>
      <c r="I153" s="23"/>
      <c r="J153" s="23">
        <f t="shared" si="11"/>
        <v>0</v>
      </c>
    </row>
    <row r="154" spans="1:10" x14ac:dyDescent="0.25">
      <c r="A154" s="25">
        <v>45330</v>
      </c>
      <c r="B154" s="15" t="s">
        <v>345</v>
      </c>
      <c r="C154" s="23">
        <v>45.5</v>
      </c>
      <c r="D154" s="15" t="s">
        <v>17</v>
      </c>
      <c r="E154" s="23">
        <f t="shared" si="8"/>
        <v>7.583333333333333</v>
      </c>
      <c r="F154" s="15" t="s">
        <v>589</v>
      </c>
      <c r="G154" s="23">
        <f t="shared" si="9"/>
        <v>37.916666666666664</v>
      </c>
      <c r="H154" s="23">
        <f t="shared" si="10"/>
        <v>37.916666666666664</v>
      </c>
      <c r="I154" s="23"/>
      <c r="J154" s="23">
        <f t="shared" si="11"/>
        <v>0</v>
      </c>
    </row>
    <row r="155" spans="1:10" x14ac:dyDescent="0.25">
      <c r="A155" s="25">
        <v>45331</v>
      </c>
      <c r="B155" s="15" t="s">
        <v>346</v>
      </c>
      <c r="C155" s="23">
        <v>75.142857142857139</v>
      </c>
      <c r="D155" s="15" t="s">
        <v>17</v>
      </c>
      <c r="E155" s="23">
        <f t="shared" si="8"/>
        <v>12.523809523809524</v>
      </c>
      <c r="F155" s="15" t="s">
        <v>589</v>
      </c>
      <c r="G155" s="23">
        <f t="shared" si="9"/>
        <v>62.619047619047613</v>
      </c>
      <c r="H155" s="23">
        <f t="shared" si="10"/>
        <v>62.619047619047613</v>
      </c>
      <c r="I155" s="23"/>
      <c r="J155" s="23">
        <f t="shared" si="11"/>
        <v>0</v>
      </c>
    </row>
    <row r="156" spans="1:10" x14ac:dyDescent="0.25">
      <c r="A156" s="25">
        <v>45331</v>
      </c>
      <c r="B156" s="15" t="s">
        <v>347</v>
      </c>
      <c r="C156" s="23">
        <v>25.166666666666668</v>
      </c>
      <c r="D156" s="15" t="s">
        <v>17</v>
      </c>
      <c r="E156" s="23">
        <f t="shared" si="8"/>
        <v>4.1944444444444446</v>
      </c>
      <c r="F156" s="15" t="s">
        <v>589</v>
      </c>
      <c r="G156" s="23">
        <f t="shared" si="9"/>
        <v>20.972222222222221</v>
      </c>
      <c r="H156" s="23">
        <f t="shared" si="10"/>
        <v>20.972222222222221</v>
      </c>
      <c r="I156" s="23"/>
      <c r="J156" s="23">
        <f t="shared" si="11"/>
        <v>0</v>
      </c>
    </row>
    <row r="157" spans="1:10" x14ac:dyDescent="0.25">
      <c r="A157" s="25">
        <v>45332</v>
      </c>
      <c r="B157" s="15" t="s">
        <v>348</v>
      </c>
      <c r="C157" s="23">
        <v>4.5</v>
      </c>
      <c r="D157" s="15" t="s">
        <v>17</v>
      </c>
      <c r="E157" s="23">
        <f t="shared" si="8"/>
        <v>0.75</v>
      </c>
      <c r="F157" s="15" t="s">
        <v>589</v>
      </c>
      <c r="G157" s="23">
        <f t="shared" si="9"/>
        <v>3.75</v>
      </c>
      <c r="H157" s="23">
        <f t="shared" si="10"/>
        <v>3.75</v>
      </c>
      <c r="I157" s="23"/>
      <c r="J157" s="23">
        <f t="shared" si="11"/>
        <v>0</v>
      </c>
    </row>
    <row r="158" spans="1:10" x14ac:dyDescent="0.25">
      <c r="A158" s="25">
        <v>45332</v>
      </c>
      <c r="B158" s="15" t="s">
        <v>349</v>
      </c>
      <c r="C158" s="23">
        <v>8</v>
      </c>
      <c r="D158" s="15" t="s">
        <v>17</v>
      </c>
      <c r="E158" s="23">
        <f t="shared" si="8"/>
        <v>1.3333333333333333</v>
      </c>
      <c r="F158" s="15" t="s">
        <v>589</v>
      </c>
      <c r="G158" s="23">
        <f t="shared" si="9"/>
        <v>6.666666666666667</v>
      </c>
      <c r="H158" s="23">
        <f t="shared" si="10"/>
        <v>6.666666666666667</v>
      </c>
      <c r="I158" s="23"/>
      <c r="J158" s="23">
        <f t="shared" si="11"/>
        <v>0</v>
      </c>
    </row>
    <row r="159" spans="1:10" x14ac:dyDescent="0.25">
      <c r="A159" s="25">
        <v>45332</v>
      </c>
      <c r="B159" s="15" t="s">
        <v>350</v>
      </c>
      <c r="C159" s="23">
        <v>60.166666666666664</v>
      </c>
      <c r="D159" s="15" t="s">
        <v>17</v>
      </c>
      <c r="E159" s="23">
        <f t="shared" si="8"/>
        <v>10.027777777777779</v>
      </c>
      <c r="F159" s="15" t="s">
        <v>589</v>
      </c>
      <c r="G159" s="23">
        <f t="shared" si="9"/>
        <v>50.138888888888886</v>
      </c>
      <c r="H159" s="23">
        <f t="shared" si="10"/>
        <v>50.138888888888886</v>
      </c>
      <c r="I159" s="23"/>
      <c r="J159" s="23">
        <f t="shared" si="11"/>
        <v>0</v>
      </c>
    </row>
    <row r="160" spans="1:10" x14ac:dyDescent="0.25">
      <c r="A160" s="25">
        <v>45334</v>
      </c>
      <c r="B160" s="15" t="s">
        <v>351</v>
      </c>
      <c r="C160" s="23">
        <v>70.166666666666671</v>
      </c>
      <c r="D160" s="15" t="s">
        <v>17</v>
      </c>
      <c r="E160" s="23">
        <f t="shared" si="8"/>
        <v>11.694444444444445</v>
      </c>
      <c r="F160" s="15" t="s">
        <v>589</v>
      </c>
      <c r="G160" s="23">
        <f t="shared" si="9"/>
        <v>58.472222222222229</v>
      </c>
      <c r="H160" s="23">
        <f t="shared" si="10"/>
        <v>58.472222222222229</v>
      </c>
      <c r="I160" s="23"/>
      <c r="J160" s="23">
        <f t="shared" si="11"/>
        <v>0</v>
      </c>
    </row>
    <row r="161" spans="1:10" x14ac:dyDescent="0.25">
      <c r="A161" s="25">
        <v>45335</v>
      </c>
      <c r="B161" s="15" t="s">
        <v>352</v>
      </c>
      <c r="C161" s="23">
        <v>45.2</v>
      </c>
      <c r="D161" s="15" t="s">
        <v>17</v>
      </c>
      <c r="E161" s="23">
        <f t="shared" si="8"/>
        <v>7.5333333333333341</v>
      </c>
      <c r="F161" s="15" t="s">
        <v>589</v>
      </c>
      <c r="G161" s="23">
        <f t="shared" si="9"/>
        <v>37.666666666666671</v>
      </c>
      <c r="H161" s="23">
        <f t="shared" si="10"/>
        <v>37.666666666666671</v>
      </c>
      <c r="I161" s="23"/>
      <c r="J161" s="23">
        <f t="shared" si="11"/>
        <v>0</v>
      </c>
    </row>
    <row r="162" spans="1:10" x14ac:dyDescent="0.25">
      <c r="A162" s="25">
        <v>45336</v>
      </c>
      <c r="B162" s="15" t="s">
        <v>353</v>
      </c>
      <c r="C162" s="23">
        <v>60.5</v>
      </c>
      <c r="D162" s="15" t="s">
        <v>17</v>
      </c>
      <c r="E162" s="23">
        <f t="shared" si="8"/>
        <v>10.083333333333332</v>
      </c>
      <c r="F162" s="15" t="s">
        <v>589</v>
      </c>
      <c r="G162" s="23">
        <f t="shared" si="9"/>
        <v>50.416666666666671</v>
      </c>
      <c r="H162" s="23">
        <f t="shared" si="10"/>
        <v>50.416666666666671</v>
      </c>
      <c r="I162" s="23"/>
      <c r="J162" s="23">
        <f t="shared" si="11"/>
        <v>0</v>
      </c>
    </row>
    <row r="163" spans="1:10" x14ac:dyDescent="0.25">
      <c r="A163" s="25">
        <v>45337</v>
      </c>
      <c r="B163" s="15" t="s">
        <v>354</v>
      </c>
      <c r="C163" s="23">
        <v>10.333333333333334</v>
      </c>
      <c r="D163" s="15" t="s">
        <v>17</v>
      </c>
      <c r="E163" s="23">
        <f t="shared" si="8"/>
        <v>1.7222222222222223</v>
      </c>
      <c r="F163" s="15" t="s">
        <v>589</v>
      </c>
      <c r="G163" s="23">
        <f t="shared" si="9"/>
        <v>8.6111111111111107</v>
      </c>
      <c r="H163" s="23">
        <f t="shared" si="10"/>
        <v>8.6111111111111107</v>
      </c>
      <c r="I163" s="23"/>
      <c r="J163" s="23">
        <f t="shared" si="11"/>
        <v>0</v>
      </c>
    </row>
    <row r="164" spans="1:10" x14ac:dyDescent="0.25">
      <c r="A164" s="25">
        <v>45338</v>
      </c>
      <c r="B164" s="15" t="s">
        <v>355</v>
      </c>
      <c r="C164" s="23">
        <v>11</v>
      </c>
      <c r="D164" s="15" t="s">
        <v>17</v>
      </c>
      <c r="E164" s="23">
        <f t="shared" si="8"/>
        <v>1.8333333333333333</v>
      </c>
      <c r="F164" s="15" t="s">
        <v>589</v>
      </c>
      <c r="G164" s="23">
        <f t="shared" si="9"/>
        <v>9.1666666666666661</v>
      </c>
      <c r="H164" s="23">
        <f t="shared" si="10"/>
        <v>9.1666666666666661</v>
      </c>
      <c r="I164" s="23"/>
      <c r="J164" s="23">
        <f t="shared" si="11"/>
        <v>0</v>
      </c>
    </row>
    <row r="165" spans="1:10" x14ac:dyDescent="0.25">
      <c r="A165" s="25">
        <v>45338</v>
      </c>
      <c r="B165" s="15" t="s">
        <v>356</v>
      </c>
      <c r="C165" s="23">
        <v>10.333333333333334</v>
      </c>
      <c r="D165" s="15" t="s">
        <v>17</v>
      </c>
      <c r="E165" s="23">
        <f t="shared" si="8"/>
        <v>1.7222222222222223</v>
      </c>
      <c r="F165" s="15" t="s">
        <v>589</v>
      </c>
      <c r="G165" s="23">
        <f t="shared" si="9"/>
        <v>8.6111111111111107</v>
      </c>
      <c r="H165" s="23">
        <f t="shared" si="10"/>
        <v>8.6111111111111107</v>
      </c>
      <c r="I165" s="23"/>
      <c r="J165" s="23">
        <f t="shared" si="11"/>
        <v>0</v>
      </c>
    </row>
    <row r="166" spans="1:10" x14ac:dyDescent="0.25">
      <c r="A166" s="25">
        <v>45339</v>
      </c>
      <c r="B166" s="15" t="s">
        <v>357</v>
      </c>
      <c r="C166" s="23">
        <v>11</v>
      </c>
      <c r="D166" s="15" t="s">
        <v>17</v>
      </c>
      <c r="E166" s="23">
        <f t="shared" si="8"/>
        <v>1.8333333333333333</v>
      </c>
      <c r="F166" s="15" t="s">
        <v>589</v>
      </c>
      <c r="G166" s="23">
        <f t="shared" si="9"/>
        <v>9.1666666666666661</v>
      </c>
      <c r="H166" s="23">
        <f t="shared" si="10"/>
        <v>9.1666666666666661</v>
      </c>
      <c r="I166" s="23"/>
      <c r="J166" s="23">
        <f t="shared" si="11"/>
        <v>0</v>
      </c>
    </row>
    <row r="167" spans="1:10" x14ac:dyDescent="0.25">
      <c r="A167" s="25">
        <v>45339</v>
      </c>
      <c r="B167" s="15" t="s">
        <v>358</v>
      </c>
      <c r="C167" s="23">
        <v>50.2</v>
      </c>
      <c r="D167" s="15" t="s">
        <v>17</v>
      </c>
      <c r="E167" s="23">
        <f t="shared" si="8"/>
        <v>8.3666666666666671</v>
      </c>
      <c r="F167" s="15" t="s">
        <v>589</v>
      </c>
      <c r="G167" s="23">
        <f t="shared" si="9"/>
        <v>41.833333333333336</v>
      </c>
      <c r="H167" s="23">
        <f t="shared" si="10"/>
        <v>41.833333333333336</v>
      </c>
      <c r="I167" s="23"/>
      <c r="J167" s="23">
        <f t="shared" si="11"/>
        <v>0</v>
      </c>
    </row>
    <row r="168" spans="1:10" x14ac:dyDescent="0.25">
      <c r="A168" s="25">
        <v>45340</v>
      </c>
      <c r="B168" s="15" t="s">
        <v>359</v>
      </c>
      <c r="C168" s="23">
        <v>30.166666666666668</v>
      </c>
      <c r="D168" s="15" t="s">
        <v>17</v>
      </c>
      <c r="E168" s="23">
        <f t="shared" si="8"/>
        <v>5.0277777777777777</v>
      </c>
      <c r="F168" s="15" t="s">
        <v>589</v>
      </c>
      <c r="G168" s="23">
        <f t="shared" si="9"/>
        <v>25.138888888888889</v>
      </c>
      <c r="H168" s="23">
        <f t="shared" si="10"/>
        <v>25.138888888888889</v>
      </c>
      <c r="I168" s="23"/>
      <c r="J168" s="23">
        <f t="shared" si="11"/>
        <v>0</v>
      </c>
    </row>
    <row r="169" spans="1:10" x14ac:dyDescent="0.25">
      <c r="A169" s="25">
        <v>45343</v>
      </c>
      <c r="B169" s="15" t="s">
        <v>360</v>
      </c>
      <c r="C169" s="23">
        <v>10.25</v>
      </c>
      <c r="D169" s="15" t="s">
        <v>17</v>
      </c>
      <c r="E169" s="23">
        <f t="shared" si="8"/>
        <v>1.7083333333333335</v>
      </c>
      <c r="F169" s="15" t="s">
        <v>589</v>
      </c>
      <c r="G169" s="23">
        <f t="shared" si="9"/>
        <v>8.5416666666666661</v>
      </c>
      <c r="H169" s="23">
        <f t="shared" si="10"/>
        <v>8.5416666666666661</v>
      </c>
      <c r="I169" s="23"/>
      <c r="J169" s="23">
        <f t="shared" si="11"/>
        <v>0</v>
      </c>
    </row>
    <row r="170" spans="1:10" x14ac:dyDescent="0.25">
      <c r="A170" s="25">
        <v>45343</v>
      </c>
      <c r="B170" s="15" t="s">
        <v>361</v>
      </c>
      <c r="C170" s="23">
        <v>60.2</v>
      </c>
      <c r="D170" s="15" t="s">
        <v>17</v>
      </c>
      <c r="E170" s="23">
        <f t="shared" si="8"/>
        <v>10.033333333333335</v>
      </c>
      <c r="F170" s="15" t="s">
        <v>589</v>
      </c>
      <c r="G170" s="23">
        <f t="shared" si="9"/>
        <v>50.166666666666671</v>
      </c>
      <c r="H170" s="23">
        <f t="shared" si="10"/>
        <v>50.166666666666671</v>
      </c>
      <c r="I170" s="23"/>
      <c r="J170" s="23">
        <f t="shared" si="11"/>
        <v>0</v>
      </c>
    </row>
    <row r="171" spans="1:10" x14ac:dyDescent="0.25">
      <c r="A171" s="25">
        <v>45346</v>
      </c>
      <c r="B171" s="15" t="s">
        <v>362</v>
      </c>
      <c r="C171" s="23">
        <v>6.333333333333333</v>
      </c>
      <c r="D171" s="15" t="s">
        <v>17</v>
      </c>
      <c r="E171" s="23">
        <f t="shared" si="8"/>
        <v>1.0555555555555556</v>
      </c>
      <c r="F171" s="15" t="s">
        <v>589</v>
      </c>
      <c r="G171" s="23">
        <f t="shared" si="9"/>
        <v>5.2777777777777777</v>
      </c>
      <c r="H171" s="23">
        <f t="shared" si="10"/>
        <v>5.2777777777777777</v>
      </c>
      <c r="I171" s="23"/>
      <c r="J171" s="23">
        <f t="shared" si="11"/>
        <v>0</v>
      </c>
    </row>
    <row r="172" spans="1:10" x14ac:dyDescent="0.25">
      <c r="A172" s="25">
        <v>45346</v>
      </c>
      <c r="B172" s="15" t="s">
        <v>363</v>
      </c>
      <c r="C172" s="23">
        <v>30.166666666666668</v>
      </c>
      <c r="D172" s="15" t="s">
        <v>17</v>
      </c>
      <c r="E172" s="23">
        <f t="shared" si="8"/>
        <v>5.0277777777777777</v>
      </c>
      <c r="F172" s="15" t="s">
        <v>589</v>
      </c>
      <c r="G172" s="23">
        <f t="shared" si="9"/>
        <v>25.138888888888889</v>
      </c>
      <c r="H172" s="23">
        <f t="shared" si="10"/>
        <v>25.138888888888889</v>
      </c>
      <c r="I172" s="23"/>
      <c r="J172" s="23">
        <f t="shared" si="11"/>
        <v>0</v>
      </c>
    </row>
    <row r="173" spans="1:10" x14ac:dyDescent="0.25">
      <c r="A173" s="25">
        <v>45346</v>
      </c>
      <c r="B173" s="15" t="s">
        <v>364</v>
      </c>
      <c r="C173" s="23">
        <v>50.125</v>
      </c>
      <c r="D173" s="15" t="s">
        <v>17</v>
      </c>
      <c r="E173" s="23">
        <f t="shared" si="8"/>
        <v>8.3541666666666679</v>
      </c>
      <c r="F173" s="15" t="s">
        <v>589</v>
      </c>
      <c r="G173" s="23">
        <f t="shared" si="9"/>
        <v>41.770833333333329</v>
      </c>
      <c r="H173" s="23">
        <f t="shared" si="10"/>
        <v>41.770833333333329</v>
      </c>
      <c r="I173" s="23"/>
      <c r="J173" s="23">
        <f t="shared" si="11"/>
        <v>0</v>
      </c>
    </row>
    <row r="174" spans="1:10" x14ac:dyDescent="0.25">
      <c r="A174" s="25">
        <v>45349</v>
      </c>
      <c r="B174" s="15" t="s">
        <v>365</v>
      </c>
      <c r="C174" s="23">
        <v>80.333333333333329</v>
      </c>
      <c r="D174" s="15" t="s">
        <v>17</v>
      </c>
      <c r="E174" s="23">
        <f t="shared" si="8"/>
        <v>13.388888888888888</v>
      </c>
      <c r="F174" s="15" t="s">
        <v>589</v>
      </c>
      <c r="G174" s="23">
        <f t="shared" si="9"/>
        <v>66.944444444444443</v>
      </c>
      <c r="H174" s="23">
        <f t="shared" si="10"/>
        <v>66.944444444444443</v>
      </c>
      <c r="I174" s="23"/>
      <c r="J174" s="23">
        <f t="shared" si="11"/>
        <v>0</v>
      </c>
    </row>
    <row r="175" spans="1:10" x14ac:dyDescent="0.25">
      <c r="A175" s="25">
        <v>45350</v>
      </c>
      <c r="B175" s="15" t="s">
        <v>366</v>
      </c>
      <c r="C175" s="23">
        <v>10.25</v>
      </c>
      <c r="D175" s="15" t="s">
        <v>17</v>
      </c>
      <c r="E175" s="23">
        <f t="shared" si="8"/>
        <v>1.7083333333333335</v>
      </c>
      <c r="F175" s="15" t="s">
        <v>589</v>
      </c>
      <c r="G175" s="23">
        <f t="shared" si="9"/>
        <v>8.5416666666666661</v>
      </c>
      <c r="H175" s="23">
        <f t="shared" si="10"/>
        <v>8.5416666666666661</v>
      </c>
      <c r="I175" s="23"/>
      <c r="J175" s="23">
        <f t="shared" si="11"/>
        <v>0</v>
      </c>
    </row>
    <row r="176" spans="1:10" x14ac:dyDescent="0.25">
      <c r="A176" s="25">
        <v>45353</v>
      </c>
      <c r="B176" s="15" t="s">
        <v>367</v>
      </c>
      <c r="C176" s="23">
        <v>6.25</v>
      </c>
      <c r="D176" s="15" t="s">
        <v>17</v>
      </c>
      <c r="E176" s="23">
        <f t="shared" si="8"/>
        <v>1.0416666666666667</v>
      </c>
      <c r="F176" s="15" t="s">
        <v>589</v>
      </c>
      <c r="G176" s="23">
        <f t="shared" si="9"/>
        <v>5.208333333333333</v>
      </c>
      <c r="H176" s="23">
        <f t="shared" si="10"/>
        <v>5.208333333333333</v>
      </c>
      <c r="I176" s="23"/>
      <c r="J176" s="23">
        <f t="shared" si="11"/>
        <v>0</v>
      </c>
    </row>
    <row r="177" spans="1:10" x14ac:dyDescent="0.25">
      <c r="A177" s="25">
        <v>45353</v>
      </c>
      <c r="B177" s="15" t="s">
        <v>368</v>
      </c>
      <c r="C177" s="23">
        <v>55.125</v>
      </c>
      <c r="D177" s="15" t="s">
        <v>17</v>
      </c>
      <c r="E177" s="23">
        <f t="shared" si="8"/>
        <v>9.1875</v>
      </c>
      <c r="F177" s="15" t="s">
        <v>589</v>
      </c>
      <c r="G177" s="23">
        <f t="shared" si="9"/>
        <v>45.9375</v>
      </c>
      <c r="H177" s="23">
        <f t="shared" si="10"/>
        <v>45.9375</v>
      </c>
      <c r="I177" s="23"/>
      <c r="J177" s="23">
        <f t="shared" si="11"/>
        <v>0</v>
      </c>
    </row>
    <row r="178" spans="1:10" x14ac:dyDescent="0.25">
      <c r="A178" s="25">
        <v>45354</v>
      </c>
      <c r="B178" s="15" t="s">
        <v>369</v>
      </c>
      <c r="C178" s="23">
        <v>55.2</v>
      </c>
      <c r="D178" s="15" t="s">
        <v>17</v>
      </c>
      <c r="E178" s="23">
        <f t="shared" si="8"/>
        <v>9.2000000000000011</v>
      </c>
      <c r="F178" s="15" t="s">
        <v>589</v>
      </c>
      <c r="G178" s="23">
        <f t="shared" si="9"/>
        <v>46</v>
      </c>
      <c r="H178" s="23">
        <f t="shared" si="10"/>
        <v>46</v>
      </c>
      <c r="I178" s="23"/>
      <c r="J178" s="23">
        <f t="shared" si="11"/>
        <v>0</v>
      </c>
    </row>
    <row r="179" spans="1:10" x14ac:dyDescent="0.25">
      <c r="A179" s="25">
        <v>45354</v>
      </c>
      <c r="B179" s="15" t="s">
        <v>370</v>
      </c>
      <c r="C179" s="23">
        <v>35.125</v>
      </c>
      <c r="D179" s="15" t="s">
        <v>17</v>
      </c>
      <c r="E179" s="23">
        <f t="shared" si="8"/>
        <v>5.854166666666667</v>
      </c>
      <c r="F179" s="15" t="s">
        <v>589</v>
      </c>
      <c r="G179" s="23">
        <f t="shared" si="9"/>
        <v>29.270833333333332</v>
      </c>
      <c r="H179" s="23">
        <f t="shared" si="10"/>
        <v>29.270833333333332</v>
      </c>
      <c r="I179" s="23"/>
      <c r="J179" s="23">
        <f t="shared" si="11"/>
        <v>0</v>
      </c>
    </row>
    <row r="180" spans="1:10" x14ac:dyDescent="0.25">
      <c r="A180" s="25">
        <v>45356</v>
      </c>
      <c r="B180" s="15" t="s">
        <v>371</v>
      </c>
      <c r="C180" s="23">
        <v>70.333333333333329</v>
      </c>
      <c r="D180" s="15" t="s">
        <v>17</v>
      </c>
      <c r="E180" s="23">
        <f t="shared" si="8"/>
        <v>11.722222222222221</v>
      </c>
      <c r="F180" s="15" t="s">
        <v>589</v>
      </c>
      <c r="G180" s="23">
        <f t="shared" si="9"/>
        <v>58.611111111111107</v>
      </c>
      <c r="H180" s="23">
        <f t="shared" si="10"/>
        <v>58.611111111111107</v>
      </c>
      <c r="I180" s="23"/>
      <c r="J180" s="23">
        <f t="shared" si="11"/>
        <v>0</v>
      </c>
    </row>
    <row r="181" spans="1:10" x14ac:dyDescent="0.25">
      <c r="A181" s="25">
        <v>45357</v>
      </c>
      <c r="B181" s="15" t="s">
        <v>372</v>
      </c>
      <c r="C181" s="23">
        <v>35.125</v>
      </c>
      <c r="D181" s="15" t="s">
        <v>17</v>
      </c>
      <c r="E181" s="23">
        <f t="shared" si="8"/>
        <v>5.854166666666667</v>
      </c>
      <c r="F181" s="15" t="s">
        <v>589</v>
      </c>
      <c r="G181" s="23">
        <f t="shared" si="9"/>
        <v>29.270833333333332</v>
      </c>
      <c r="H181" s="23">
        <f t="shared" si="10"/>
        <v>29.270833333333332</v>
      </c>
      <c r="I181" s="23"/>
      <c r="J181" s="23">
        <f t="shared" si="11"/>
        <v>0</v>
      </c>
    </row>
    <row r="182" spans="1:10" x14ac:dyDescent="0.25">
      <c r="A182" s="25">
        <v>45358</v>
      </c>
      <c r="B182" s="15" t="s">
        <v>373</v>
      </c>
      <c r="C182" s="23">
        <v>21</v>
      </c>
      <c r="D182" s="15" t="s">
        <v>17</v>
      </c>
      <c r="E182" s="23">
        <f t="shared" si="8"/>
        <v>3.5</v>
      </c>
      <c r="F182" s="15" t="s">
        <v>589</v>
      </c>
      <c r="G182" s="23">
        <f t="shared" si="9"/>
        <v>17.5</v>
      </c>
      <c r="H182" s="23">
        <f t="shared" si="10"/>
        <v>17.5</v>
      </c>
      <c r="I182" s="23"/>
      <c r="J182" s="23">
        <f t="shared" si="11"/>
        <v>0</v>
      </c>
    </row>
    <row r="183" spans="1:10" x14ac:dyDescent="0.25">
      <c r="A183" s="25">
        <v>45361</v>
      </c>
      <c r="B183" s="15" t="s">
        <v>374</v>
      </c>
      <c r="C183" s="23">
        <v>30.125</v>
      </c>
      <c r="D183" s="15" t="s">
        <v>17</v>
      </c>
      <c r="E183" s="23">
        <f t="shared" si="8"/>
        <v>5.020833333333333</v>
      </c>
      <c r="F183" s="15" t="s">
        <v>589</v>
      </c>
      <c r="G183" s="23">
        <f t="shared" si="9"/>
        <v>25.104166666666668</v>
      </c>
      <c r="H183" s="23">
        <f t="shared" si="10"/>
        <v>25.104166666666668</v>
      </c>
      <c r="I183" s="23"/>
      <c r="J183" s="23">
        <f t="shared" si="11"/>
        <v>0</v>
      </c>
    </row>
    <row r="184" spans="1:10" x14ac:dyDescent="0.25">
      <c r="A184" s="25">
        <v>45361</v>
      </c>
      <c r="B184" s="15" t="s">
        <v>375</v>
      </c>
      <c r="C184" s="23">
        <v>12.142857142857142</v>
      </c>
      <c r="D184" s="15" t="s">
        <v>17</v>
      </c>
      <c r="E184" s="23">
        <f t="shared" si="8"/>
        <v>2.0238095238095237</v>
      </c>
      <c r="F184" s="15" t="s">
        <v>589</v>
      </c>
      <c r="G184" s="23">
        <f t="shared" si="9"/>
        <v>10.119047619047619</v>
      </c>
      <c r="H184" s="23">
        <f t="shared" si="10"/>
        <v>10.119047619047619</v>
      </c>
      <c r="I184" s="23"/>
      <c r="J184" s="23">
        <f t="shared" si="11"/>
        <v>0</v>
      </c>
    </row>
    <row r="185" spans="1:10" x14ac:dyDescent="0.25">
      <c r="A185" s="25">
        <v>45366</v>
      </c>
      <c r="B185" s="15" t="s">
        <v>376</v>
      </c>
      <c r="C185" s="23">
        <v>25.111111111111111</v>
      </c>
      <c r="D185" s="15" t="s">
        <v>17</v>
      </c>
      <c r="E185" s="23">
        <f t="shared" si="8"/>
        <v>4.1851851851851851</v>
      </c>
      <c r="F185" s="15" t="s">
        <v>589</v>
      </c>
      <c r="G185" s="23">
        <f t="shared" si="9"/>
        <v>20.925925925925924</v>
      </c>
      <c r="H185" s="23">
        <f t="shared" si="10"/>
        <v>20.925925925925924</v>
      </c>
      <c r="I185" s="23"/>
      <c r="J185" s="23">
        <f t="shared" si="11"/>
        <v>0</v>
      </c>
    </row>
    <row r="186" spans="1:10" x14ac:dyDescent="0.25">
      <c r="A186" s="25">
        <v>45366</v>
      </c>
      <c r="B186" s="15" t="s">
        <v>377</v>
      </c>
      <c r="C186" s="23">
        <v>16</v>
      </c>
      <c r="D186" s="15" t="s">
        <v>17</v>
      </c>
      <c r="E186" s="23">
        <f t="shared" si="8"/>
        <v>2.6666666666666665</v>
      </c>
      <c r="F186" s="15" t="s">
        <v>589</v>
      </c>
      <c r="G186" s="23">
        <f t="shared" si="9"/>
        <v>13.333333333333334</v>
      </c>
      <c r="H186" s="23">
        <f t="shared" si="10"/>
        <v>13.333333333333334</v>
      </c>
      <c r="I186" s="23"/>
      <c r="J186" s="23">
        <f t="shared" si="11"/>
        <v>0</v>
      </c>
    </row>
    <row r="187" spans="1:10" x14ac:dyDescent="0.25">
      <c r="A187" s="25">
        <v>45367</v>
      </c>
      <c r="B187" s="15" t="s">
        <v>378</v>
      </c>
      <c r="C187" s="23">
        <v>12.125</v>
      </c>
      <c r="D187" s="15" t="s">
        <v>17</v>
      </c>
      <c r="E187" s="23">
        <f t="shared" si="8"/>
        <v>2.0208333333333335</v>
      </c>
      <c r="F187" s="15" t="s">
        <v>589</v>
      </c>
      <c r="G187" s="23">
        <f t="shared" si="9"/>
        <v>10.104166666666666</v>
      </c>
      <c r="H187" s="23">
        <f t="shared" si="10"/>
        <v>10.104166666666666</v>
      </c>
      <c r="I187" s="23"/>
      <c r="J187" s="23">
        <f t="shared" si="11"/>
        <v>0</v>
      </c>
    </row>
    <row r="188" spans="1:10" x14ac:dyDescent="0.25">
      <c r="A188" s="25">
        <v>45367</v>
      </c>
      <c r="B188" s="15" t="s">
        <v>379</v>
      </c>
      <c r="C188" s="23">
        <v>40.5</v>
      </c>
      <c r="D188" s="15" t="s">
        <v>17</v>
      </c>
      <c r="E188" s="23">
        <f t="shared" si="8"/>
        <v>6.75</v>
      </c>
      <c r="F188" s="15" t="s">
        <v>589</v>
      </c>
      <c r="G188" s="23">
        <f t="shared" si="9"/>
        <v>33.75</v>
      </c>
      <c r="H188" s="23">
        <f t="shared" si="10"/>
        <v>33.75</v>
      </c>
      <c r="I188" s="23"/>
      <c r="J188" s="23">
        <f t="shared" si="11"/>
        <v>0</v>
      </c>
    </row>
    <row r="189" spans="1:10" x14ac:dyDescent="0.25">
      <c r="A189" s="25">
        <v>45369</v>
      </c>
      <c r="B189" s="15" t="s">
        <v>380</v>
      </c>
      <c r="C189" s="23">
        <v>35.111111111111114</v>
      </c>
      <c r="D189" s="15" t="s">
        <v>17</v>
      </c>
      <c r="E189" s="23">
        <f t="shared" si="8"/>
        <v>5.851851851851853</v>
      </c>
      <c r="F189" s="15" t="s">
        <v>589</v>
      </c>
      <c r="G189" s="23">
        <f t="shared" si="9"/>
        <v>29.25925925925926</v>
      </c>
      <c r="H189" s="23">
        <f t="shared" si="10"/>
        <v>29.25925925925926</v>
      </c>
      <c r="I189" s="23"/>
      <c r="J189" s="23">
        <f t="shared" si="11"/>
        <v>0</v>
      </c>
    </row>
    <row r="190" spans="1:10" x14ac:dyDescent="0.25">
      <c r="A190" s="25">
        <v>45370</v>
      </c>
      <c r="B190" s="15" t="s">
        <v>381</v>
      </c>
      <c r="C190" s="23">
        <v>15.125</v>
      </c>
      <c r="D190" s="15" t="s">
        <v>17</v>
      </c>
      <c r="E190" s="23">
        <f t="shared" si="8"/>
        <v>2.520833333333333</v>
      </c>
      <c r="F190" s="15" t="s">
        <v>589</v>
      </c>
      <c r="G190" s="23">
        <f t="shared" si="9"/>
        <v>12.604166666666668</v>
      </c>
      <c r="H190" s="23">
        <f t="shared" si="10"/>
        <v>12.604166666666668</v>
      </c>
      <c r="I190" s="23"/>
      <c r="J190" s="23">
        <f t="shared" si="11"/>
        <v>0</v>
      </c>
    </row>
    <row r="191" spans="1:10" x14ac:dyDescent="0.25">
      <c r="A191" s="25">
        <v>45374</v>
      </c>
      <c r="B191" s="15" t="s">
        <v>382</v>
      </c>
      <c r="C191" s="23">
        <v>4.166666666666667</v>
      </c>
      <c r="D191" s="15" t="s">
        <v>17</v>
      </c>
      <c r="E191" s="23">
        <f t="shared" si="8"/>
        <v>0.69444444444444442</v>
      </c>
      <c r="F191" s="15" t="s">
        <v>589</v>
      </c>
      <c r="G191" s="23">
        <f t="shared" si="9"/>
        <v>3.4722222222222223</v>
      </c>
      <c r="H191" s="23">
        <f t="shared" si="10"/>
        <v>3.4722222222222223</v>
      </c>
      <c r="I191" s="23"/>
      <c r="J191" s="23">
        <f t="shared" si="11"/>
        <v>0</v>
      </c>
    </row>
    <row r="192" spans="1:10" x14ac:dyDescent="0.25">
      <c r="A192" s="25">
        <v>45374</v>
      </c>
      <c r="B192" s="15" t="s">
        <v>383</v>
      </c>
      <c r="C192" s="23">
        <v>50.125</v>
      </c>
      <c r="D192" s="15" t="s">
        <v>17</v>
      </c>
      <c r="E192" s="23">
        <f t="shared" si="8"/>
        <v>8.3541666666666679</v>
      </c>
      <c r="F192" s="15" t="s">
        <v>589</v>
      </c>
      <c r="G192" s="23">
        <f t="shared" si="9"/>
        <v>41.770833333333329</v>
      </c>
      <c r="H192" s="23">
        <f t="shared" si="10"/>
        <v>41.770833333333329</v>
      </c>
      <c r="I192" s="23"/>
      <c r="J192" s="23">
        <f t="shared" si="11"/>
        <v>0</v>
      </c>
    </row>
    <row r="193" spans="1:10" x14ac:dyDescent="0.25">
      <c r="A193" s="25">
        <v>45374</v>
      </c>
      <c r="B193" s="15" t="s">
        <v>384</v>
      </c>
      <c r="C193" s="23">
        <v>90.5</v>
      </c>
      <c r="D193" s="15" t="s">
        <v>17</v>
      </c>
      <c r="E193" s="23">
        <f t="shared" si="8"/>
        <v>15.083333333333332</v>
      </c>
      <c r="F193" s="15" t="s">
        <v>589</v>
      </c>
      <c r="G193" s="23">
        <f t="shared" si="9"/>
        <v>75.416666666666671</v>
      </c>
      <c r="H193" s="23">
        <f t="shared" si="10"/>
        <v>75.416666666666671</v>
      </c>
      <c r="I193" s="23"/>
      <c r="J193" s="23">
        <f t="shared" si="11"/>
        <v>0</v>
      </c>
    </row>
    <row r="194" spans="1:10" x14ac:dyDescent="0.25">
      <c r="A194" s="25">
        <v>45377</v>
      </c>
      <c r="B194" s="15" t="s">
        <v>385</v>
      </c>
      <c r="C194" s="23">
        <v>9</v>
      </c>
      <c r="D194" s="15" t="s">
        <v>17</v>
      </c>
      <c r="E194" s="23">
        <f t="shared" si="8"/>
        <v>1.5</v>
      </c>
      <c r="F194" s="15" t="s">
        <v>589</v>
      </c>
      <c r="G194" s="23">
        <f t="shared" si="9"/>
        <v>7.5</v>
      </c>
      <c r="H194" s="23">
        <f t="shared" si="10"/>
        <v>7.5</v>
      </c>
      <c r="I194" s="23"/>
      <c r="J194" s="23">
        <f t="shared" si="11"/>
        <v>0</v>
      </c>
    </row>
    <row r="195" spans="1:10" x14ac:dyDescent="0.25">
      <c r="A195" s="25">
        <v>45379</v>
      </c>
      <c r="B195" s="15" t="s">
        <v>386</v>
      </c>
      <c r="C195" s="23">
        <v>12.166666666666666</v>
      </c>
      <c r="D195" s="15" t="s">
        <v>17</v>
      </c>
      <c r="E195" s="23">
        <f t="shared" si="8"/>
        <v>2.0277777777777777</v>
      </c>
      <c r="F195" s="15" t="s">
        <v>589</v>
      </c>
      <c r="G195" s="23">
        <f t="shared" si="9"/>
        <v>10.138888888888889</v>
      </c>
      <c r="H195" s="23">
        <f t="shared" si="10"/>
        <v>10.138888888888889</v>
      </c>
      <c r="I195" s="23"/>
      <c r="J195" s="23">
        <f t="shared" si="11"/>
        <v>0</v>
      </c>
    </row>
    <row r="196" spans="1:10" x14ac:dyDescent="0.25">
      <c r="A196" s="25">
        <v>45379</v>
      </c>
      <c r="B196" s="15" t="s">
        <v>387</v>
      </c>
      <c r="C196" s="23">
        <v>10.166666666666666</v>
      </c>
      <c r="D196" s="15" t="s">
        <v>17</v>
      </c>
      <c r="E196" s="23">
        <f t="shared" si="8"/>
        <v>1.6944444444444442</v>
      </c>
      <c r="F196" s="15" t="s">
        <v>589</v>
      </c>
      <c r="G196" s="23">
        <f t="shared" si="9"/>
        <v>8.4722222222222214</v>
      </c>
      <c r="H196" s="23">
        <f t="shared" si="10"/>
        <v>8.4722222222222214</v>
      </c>
      <c r="I196" s="23"/>
      <c r="J196" s="23">
        <f t="shared" si="11"/>
        <v>0</v>
      </c>
    </row>
    <row r="197" spans="1:10" x14ac:dyDescent="0.25">
      <c r="A197" s="25">
        <v>45379</v>
      </c>
      <c r="B197" s="15" t="s">
        <v>388</v>
      </c>
      <c r="C197" s="23">
        <v>55.142857142857146</v>
      </c>
      <c r="D197" s="15" t="s">
        <v>17</v>
      </c>
      <c r="E197" s="23">
        <f t="shared" si="8"/>
        <v>9.1904761904761916</v>
      </c>
      <c r="F197" s="15" t="s">
        <v>589</v>
      </c>
      <c r="G197" s="23">
        <f t="shared" si="9"/>
        <v>45.952380952380956</v>
      </c>
      <c r="H197" s="23">
        <f t="shared" si="10"/>
        <v>45.952380952380956</v>
      </c>
      <c r="I197" s="23"/>
      <c r="J197" s="23">
        <f t="shared" si="11"/>
        <v>0</v>
      </c>
    </row>
    <row r="198" spans="1:10" x14ac:dyDescent="0.25">
      <c r="A198" s="25">
        <v>45385</v>
      </c>
      <c r="B198" s="15" t="s">
        <v>389</v>
      </c>
      <c r="C198" s="23">
        <v>25.111111111111111</v>
      </c>
      <c r="D198" s="15" t="s">
        <v>17</v>
      </c>
      <c r="E198" s="23">
        <f t="shared" si="8"/>
        <v>4.1851851851851851</v>
      </c>
      <c r="F198" s="15" t="s">
        <v>589</v>
      </c>
      <c r="G198" s="23">
        <f t="shared" si="9"/>
        <v>20.925925925925924</v>
      </c>
      <c r="H198" s="23">
        <f t="shared" si="10"/>
        <v>20.925925925925924</v>
      </c>
      <c r="I198" s="23"/>
      <c r="J198" s="23">
        <f t="shared" si="11"/>
        <v>0</v>
      </c>
    </row>
    <row r="199" spans="1:10" x14ac:dyDescent="0.25">
      <c r="A199" s="25">
        <v>45385</v>
      </c>
      <c r="B199" s="15" t="s">
        <v>390</v>
      </c>
      <c r="C199" s="23">
        <v>10.125</v>
      </c>
      <c r="D199" s="15" t="s">
        <v>17</v>
      </c>
      <c r="E199" s="23">
        <f t="shared" si="8"/>
        <v>1.6875</v>
      </c>
      <c r="F199" s="15" t="s">
        <v>589</v>
      </c>
      <c r="G199" s="23">
        <f t="shared" si="9"/>
        <v>8.4375</v>
      </c>
      <c r="H199" s="23">
        <f t="shared" si="10"/>
        <v>8.4375</v>
      </c>
      <c r="I199" s="23"/>
      <c r="J199" s="23">
        <f t="shared" si="11"/>
        <v>0</v>
      </c>
    </row>
    <row r="200" spans="1:10" x14ac:dyDescent="0.25">
      <c r="A200" s="25">
        <v>45386</v>
      </c>
      <c r="B200" s="15" t="s">
        <v>391</v>
      </c>
      <c r="C200" s="23">
        <v>81</v>
      </c>
      <c r="D200" s="15" t="s">
        <v>17</v>
      </c>
      <c r="E200" s="23">
        <f t="shared" ref="E200:E263" si="12">C200/120*20</f>
        <v>13.5</v>
      </c>
      <c r="F200" s="15" t="s">
        <v>589</v>
      </c>
      <c r="G200" s="23">
        <f t="shared" ref="G200:G263" si="13">C200-E200</f>
        <v>67.5</v>
      </c>
      <c r="H200" s="23">
        <f t="shared" ref="H200:H263" si="14">G200</f>
        <v>67.5</v>
      </c>
      <c r="I200" s="23"/>
      <c r="J200" s="23">
        <f t="shared" ref="J200:J263" si="15">G200-SUM(H200:I200)</f>
        <v>0</v>
      </c>
    </row>
    <row r="201" spans="1:10" x14ac:dyDescent="0.25">
      <c r="A201" s="25">
        <v>45389</v>
      </c>
      <c r="B201" s="15" t="s">
        <v>392</v>
      </c>
      <c r="C201" s="23">
        <v>6.333333333333333</v>
      </c>
      <c r="D201" s="15" t="s">
        <v>17</v>
      </c>
      <c r="E201" s="23">
        <f t="shared" si="12"/>
        <v>1.0555555555555556</v>
      </c>
      <c r="F201" s="15" t="s">
        <v>589</v>
      </c>
      <c r="G201" s="23">
        <f t="shared" si="13"/>
        <v>5.2777777777777777</v>
      </c>
      <c r="H201" s="23">
        <f t="shared" si="14"/>
        <v>5.2777777777777777</v>
      </c>
      <c r="I201" s="23"/>
      <c r="J201" s="23">
        <f t="shared" si="15"/>
        <v>0</v>
      </c>
    </row>
    <row r="202" spans="1:10" x14ac:dyDescent="0.25">
      <c r="A202" s="25">
        <v>45391</v>
      </c>
      <c r="B202" s="15" t="s">
        <v>393</v>
      </c>
      <c r="C202" s="23">
        <v>5.5</v>
      </c>
      <c r="D202" s="15" t="s">
        <v>17</v>
      </c>
      <c r="E202" s="23">
        <f t="shared" si="12"/>
        <v>0.91666666666666663</v>
      </c>
      <c r="F202" s="15" t="s">
        <v>589</v>
      </c>
      <c r="G202" s="23">
        <f t="shared" si="13"/>
        <v>4.583333333333333</v>
      </c>
      <c r="H202" s="23">
        <f t="shared" si="14"/>
        <v>4.583333333333333</v>
      </c>
      <c r="I202" s="23"/>
      <c r="J202" s="23">
        <f t="shared" si="15"/>
        <v>0</v>
      </c>
    </row>
    <row r="203" spans="1:10" x14ac:dyDescent="0.25">
      <c r="A203" s="25">
        <v>45391</v>
      </c>
      <c r="B203" s="15" t="s">
        <v>394</v>
      </c>
      <c r="C203" s="23">
        <v>8.5</v>
      </c>
      <c r="D203" s="15" t="s">
        <v>17</v>
      </c>
      <c r="E203" s="23">
        <f t="shared" si="12"/>
        <v>1.4166666666666665</v>
      </c>
      <c r="F203" s="15" t="s">
        <v>589</v>
      </c>
      <c r="G203" s="23">
        <f t="shared" si="13"/>
        <v>7.0833333333333339</v>
      </c>
      <c r="H203" s="23">
        <f t="shared" si="14"/>
        <v>7.0833333333333339</v>
      </c>
      <c r="I203" s="23"/>
      <c r="J203" s="23">
        <f t="shared" si="15"/>
        <v>0</v>
      </c>
    </row>
    <row r="204" spans="1:10" x14ac:dyDescent="0.25">
      <c r="A204" s="25">
        <v>45391</v>
      </c>
      <c r="B204" s="15" t="s">
        <v>395</v>
      </c>
      <c r="C204" s="23">
        <v>45.166666666666664</v>
      </c>
      <c r="D204" s="15" t="s">
        <v>17</v>
      </c>
      <c r="E204" s="23">
        <f t="shared" si="12"/>
        <v>7.5277777777777777</v>
      </c>
      <c r="F204" s="15" t="s">
        <v>589</v>
      </c>
      <c r="G204" s="23">
        <f t="shared" si="13"/>
        <v>37.638888888888886</v>
      </c>
      <c r="H204" s="23">
        <f t="shared" si="14"/>
        <v>37.638888888888886</v>
      </c>
      <c r="I204" s="23"/>
      <c r="J204" s="23">
        <f t="shared" si="15"/>
        <v>0</v>
      </c>
    </row>
    <row r="205" spans="1:10" x14ac:dyDescent="0.25">
      <c r="A205" s="25">
        <v>45393</v>
      </c>
      <c r="B205" s="15" t="s">
        <v>396</v>
      </c>
      <c r="C205" s="23">
        <v>30.333333333333332</v>
      </c>
      <c r="D205" s="15" t="s">
        <v>17</v>
      </c>
      <c r="E205" s="23">
        <f t="shared" si="12"/>
        <v>5.0555555555555554</v>
      </c>
      <c r="F205" s="15" t="s">
        <v>589</v>
      </c>
      <c r="G205" s="23">
        <f t="shared" si="13"/>
        <v>25.277777777777779</v>
      </c>
      <c r="H205" s="23">
        <f t="shared" si="14"/>
        <v>25.277777777777779</v>
      </c>
      <c r="I205" s="23"/>
      <c r="J205" s="23">
        <f t="shared" si="15"/>
        <v>0</v>
      </c>
    </row>
    <row r="206" spans="1:10" x14ac:dyDescent="0.25">
      <c r="A206" s="25">
        <v>45394</v>
      </c>
      <c r="B206" s="15" t="s">
        <v>397</v>
      </c>
      <c r="C206" s="23">
        <v>90.125</v>
      </c>
      <c r="D206" s="15" t="s">
        <v>17</v>
      </c>
      <c r="E206" s="23">
        <f t="shared" si="12"/>
        <v>15.020833333333334</v>
      </c>
      <c r="F206" s="15" t="s">
        <v>589</v>
      </c>
      <c r="G206" s="23">
        <f t="shared" si="13"/>
        <v>75.104166666666671</v>
      </c>
      <c r="H206" s="23">
        <f t="shared" si="14"/>
        <v>75.104166666666671</v>
      </c>
      <c r="I206" s="23"/>
      <c r="J206" s="23">
        <f t="shared" si="15"/>
        <v>0</v>
      </c>
    </row>
    <row r="207" spans="1:10" x14ac:dyDescent="0.25">
      <c r="A207" s="25">
        <v>45395</v>
      </c>
      <c r="B207" s="15" t="s">
        <v>398</v>
      </c>
      <c r="C207" s="23">
        <v>10.333333333333334</v>
      </c>
      <c r="D207" s="15" t="s">
        <v>17</v>
      </c>
      <c r="E207" s="23">
        <f t="shared" si="12"/>
        <v>1.7222222222222223</v>
      </c>
      <c r="F207" s="15" t="s">
        <v>589</v>
      </c>
      <c r="G207" s="23">
        <f t="shared" si="13"/>
        <v>8.6111111111111107</v>
      </c>
      <c r="H207" s="23">
        <f t="shared" si="14"/>
        <v>8.6111111111111107</v>
      </c>
      <c r="I207" s="23"/>
      <c r="J207" s="23">
        <f t="shared" si="15"/>
        <v>0</v>
      </c>
    </row>
    <row r="208" spans="1:10" x14ac:dyDescent="0.25">
      <c r="A208" s="25">
        <v>45397</v>
      </c>
      <c r="B208" s="15" t="s">
        <v>399</v>
      </c>
      <c r="C208" s="23">
        <v>10.25</v>
      </c>
      <c r="D208" s="15" t="s">
        <v>17</v>
      </c>
      <c r="E208" s="23">
        <f t="shared" si="12"/>
        <v>1.7083333333333335</v>
      </c>
      <c r="F208" s="15" t="s">
        <v>589</v>
      </c>
      <c r="G208" s="23">
        <f t="shared" si="13"/>
        <v>8.5416666666666661</v>
      </c>
      <c r="H208" s="23">
        <f t="shared" si="14"/>
        <v>8.5416666666666661</v>
      </c>
      <c r="I208" s="23"/>
      <c r="J208" s="23">
        <f t="shared" si="15"/>
        <v>0</v>
      </c>
    </row>
    <row r="209" spans="1:10" x14ac:dyDescent="0.25">
      <c r="A209" s="25">
        <v>45397</v>
      </c>
      <c r="B209" s="15" t="s">
        <v>400</v>
      </c>
      <c r="C209" s="23">
        <v>10.25</v>
      </c>
      <c r="D209" s="15" t="s">
        <v>17</v>
      </c>
      <c r="E209" s="23">
        <f t="shared" si="12"/>
        <v>1.7083333333333335</v>
      </c>
      <c r="F209" s="15" t="s">
        <v>589</v>
      </c>
      <c r="G209" s="23">
        <f t="shared" si="13"/>
        <v>8.5416666666666661</v>
      </c>
      <c r="H209" s="23">
        <f t="shared" si="14"/>
        <v>8.5416666666666661</v>
      </c>
      <c r="I209" s="23"/>
      <c r="J209" s="23">
        <f t="shared" si="15"/>
        <v>0</v>
      </c>
    </row>
    <row r="210" spans="1:10" x14ac:dyDescent="0.25">
      <c r="A210" s="25">
        <v>45399</v>
      </c>
      <c r="B210" s="15" t="s">
        <v>401</v>
      </c>
      <c r="C210" s="23">
        <v>35.166666666666664</v>
      </c>
      <c r="D210" s="15" t="s">
        <v>17</v>
      </c>
      <c r="E210" s="23">
        <f t="shared" si="12"/>
        <v>5.8611111111111107</v>
      </c>
      <c r="F210" s="15" t="s">
        <v>589</v>
      </c>
      <c r="G210" s="23">
        <f t="shared" si="13"/>
        <v>29.305555555555554</v>
      </c>
      <c r="H210" s="23">
        <f t="shared" si="14"/>
        <v>29.305555555555554</v>
      </c>
      <c r="I210" s="23"/>
      <c r="J210" s="23">
        <f t="shared" si="15"/>
        <v>0</v>
      </c>
    </row>
    <row r="211" spans="1:10" x14ac:dyDescent="0.25">
      <c r="A211" s="25">
        <v>45400</v>
      </c>
      <c r="B211" s="15" t="s">
        <v>402</v>
      </c>
      <c r="C211" s="23">
        <v>7.25</v>
      </c>
      <c r="D211" s="15" t="s">
        <v>17</v>
      </c>
      <c r="E211" s="23">
        <f t="shared" si="12"/>
        <v>1.2083333333333333</v>
      </c>
      <c r="F211" s="15" t="s">
        <v>589</v>
      </c>
      <c r="G211" s="23">
        <f t="shared" si="13"/>
        <v>6.041666666666667</v>
      </c>
      <c r="H211" s="23">
        <f t="shared" si="14"/>
        <v>6.041666666666667</v>
      </c>
      <c r="I211" s="23"/>
      <c r="J211" s="23">
        <f t="shared" si="15"/>
        <v>0</v>
      </c>
    </row>
    <row r="212" spans="1:10" x14ac:dyDescent="0.25">
      <c r="A212" s="25">
        <v>45400</v>
      </c>
      <c r="B212" s="15" t="s">
        <v>403</v>
      </c>
      <c r="C212" s="23">
        <v>45.333333333333336</v>
      </c>
      <c r="D212" s="15" t="s">
        <v>17</v>
      </c>
      <c r="E212" s="23">
        <f t="shared" si="12"/>
        <v>7.5555555555555562</v>
      </c>
      <c r="F212" s="15" t="s">
        <v>589</v>
      </c>
      <c r="G212" s="23">
        <f t="shared" si="13"/>
        <v>37.777777777777779</v>
      </c>
      <c r="H212" s="23">
        <f t="shared" si="14"/>
        <v>37.777777777777779</v>
      </c>
      <c r="I212" s="23"/>
      <c r="J212" s="23">
        <f t="shared" si="15"/>
        <v>0</v>
      </c>
    </row>
    <row r="213" spans="1:10" x14ac:dyDescent="0.25">
      <c r="A213" s="25">
        <v>45401</v>
      </c>
      <c r="B213" s="15" t="s">
        <v>404</v>
      </c>
      <c r="C213" s="23">
        <v>30.5</v>
      </c>
      <c r="D213" s="15" t="s">
        <v>17</v>
      </c>
      <c r="E213" s="23">
        <f t="shared" si="12"/>
        <v>5.083333333333333</v>
      </c>
      <c r="F213" s="15" t="s">
        <v>589</v>
      </c>
      <c r="G213" s="23">
        <f t="shared" si="13"/>
        <v>25.416666666666668</v>
      </c>
      <c r="H213" s="23">
        <f t="shared" si="14"/>
        <v>25.416666666666668</v>
      </c>
      <c r="I213" s="23"/>
      <c r="J213" s="23">
        <f t="shared" si="15"/>
        <v>0</v>
      </c>
    </row>
    <row r="214" spans="1:10" x14ac:dyDescent="0.25">
      <c r="A214" s="25">
        <v>45402</v>
      </c>
      <c r="B214" s="15" t="s">
        <v>405</v>
      </c>
      <c r="C214" s="23">
        <v>10.142857142857142</v>
      </c>
      <c r="D214" s="15" t="s">
        <v>17</v>
      </c>
      <c r="E214" s="23">
        <f t="shared" si="12"/>
        <v>1.6904761904761902</v>
      </c>
      <c r="F214" s="15" t="s">
        <v>589</v>
      </c>
      <c r="G214" s="23">
        <f t="shared" si="13"/>
        <v>8.4523809523809526</v>
      </c>
      <c r="H214" s="23">
        <f t="shared" si="14"/>
        <v>8.4523809523809526</v>
      </c>
      <c r="I214" s="23"/>
      <c r="J214" s="23">
        <f t="shared" si="15"/>
        <v>0</v>
      </c>
    </row>
    <row r="215" spans="1:10" x14ac:dyDescent="0.25">
      <c r="A215" s="25">
        <v>45402</v>
      </c>
      <c r="B215" s="15" t="s">
        <v>406</v>
      </c>
      <c r="C215" s="23">
        <v>6.125</v>
      </c>
      <c r="D215" s="15" t="s">
        <v>17</v>
      </c>
      <c r="E215" s="23">
        <f t="shared" si="12"/>
        <v>1.0208333333333333</v>
      </c>
      <c r="F215" s="15" t="s">
        <v>589</v>
      </c>
      <c r="G215" s="23">
        <f t="shared" si="13"/>
        <v>5.104166666666667</v>
      </c>
      <c r="H215" s="23">
        <f t="shared" si="14"/>
        <v>5.104166666666667</v>
      </c>
      <c r="I215" s="23"/>
      <c r="J215" s="23">
        <f t="shared" si="15"/>
        <v>0</v>
      </c>
    </row>
    <row r="216" spans="1:10" x14ac:dyDescent="0.25">
      <c r="A216" s="25">
        <v>45404</v>
      </c>
      <c r="B216" s="15" t="s">
        <v>407</v>
      </c>
      <c r="C216" s="23">
        <v>41</v>
      </c>
      <c r="D216" s="15" t="s">
        <v>17</v>
      </c>
      <c r="E216" s="23">
        <f t="shared" si="12"/>
        <v>6.8333333333333339</v>
      </c>
      <c r="F216" s="15" t="s">
        <v>589</v>
      </c>
      <c r="G216" s="23">
        <f t="shared" si="13"/>
        <v>34.166666666666664</v>
      </c>
      <c r="H216" s="23">
        <f t="shared" si="14"/>
        <v>34.166666666666664</v>
      </c>
      <c r="I216" s="23"/>
      <c r="J216" s="23">
        <f t="shared" si="15"/>
        <v>0</v>
      </c>
    </row>
    <row r="217" spans="1:10" x14ac:dyDescent="0.25">
      <c r="A217" s="25">
        <v>45405</v>
      </c>
      <c r="B217" s="15" t="s">
        <v>408</v>
      </c>
      <c r="C217" s="23">
        <v>10.25</v>
      </c>
      <c r="D217" s="15" t="s">
        <v>17</v>
      </c>
      <c r="E217" s="23">
        <f t="shared" si="12"/>
        <v>1.7083333333333335</v>
      </c>
      <c r="F217" s="15" t="s">
        <v>589</v>
      </c>
      <c r="G217" s="23">
        <f t="shared" si="13"/>
        <v>8.5416666666666661</v>
      </c>
      <c r="H217" s="23">
        <f t="shared" si="14"/>
        <v>8.5416666666666661</v>
      </c>
      <c r="I217" s="23"/>
      <c r="J217" s="23">
        <f t="shared" si="15"/>
        <v>0</v>
      </c>
    </row>
    <row r="218" spans="1:10" x14ac:dyDescent="0.25">
      <c r="A218" s="25">
        <v>45407</v>
      </c>
      <c r="B218" s="15" t="s">
        <v>409</v>
      </c>
      <c r="C218" s="23">
        <v>10.125</v>
      </c>
      <c r="D218" s="15" t="s">
        <v>17</v>
      </c>
      <c r="E218" s="23">
        <f t="shared" si="12"/>
        <v>1.6875</v>
      </c>
      <c r="F218" s="15" t="s">
        <v>589</v>
      </c>
      <c r="G218" s="23">
        <f t="shared" si="13"/>
        <v>8.4375</v>
      </c>
      <c r="H218" s="23">
        <f t="shared" si="14"/>
        <v>8.4375</v>
      </c>
      <c r="I218" s="23"/>
      <c r="J218" s="23">
        <f t="shared" si="15"/>
        <v>0</v>
      </c>
    </row>
    <row r="219" spans="1:10" x14ac:dyDescent="0.25">
      <c r="A219" s="25">
        <v>45407</v>
      </c>
      <c r="B219" s="15" t="s">
        <v>410</v>
      </c>
      <c r="C219" s="23">
        <v>70.125</v>
      </c>
      <c r="D219" s="15" t="s">
        <v>17</v>
      </c>
      <c r="E219" s="23">
        <f t="shared" si="12"/>
        <v>11.6875</v>
      </c>
      <c r="F219" s="15" t="s">
        <v>589</v>
      </c>
      <c r="G219" s="23">
        <f t="shared" si="13"/>
        <v>58.4375</v>
      </c>
      <c r="H219" s="23">
        <f t="shared" si="14"/>
        <v>58.4375</v>
      </c>
      <c r="I219" s="23"/>
      <c r="J219" s="23">
        <f t="shared" si="15"/>
        <v>0</v>
      </c>
    </row>
    <row r="220" spans="1:10" x14ac:dyDescent="0.25">
      <c r="A220" s="25">
        <v>45408</v>
      </c>
      <c r="B220" s="15" t="s">
        <v>411</v>
      </c>
      <c r="C220" s="23">
        <v>8.125</v>
      </c>
      <c r="D220" s="15" t="s">
        <v>17</v>
      </c>
      <c r="E220" s="23">
        <f t="shared" si="12"/>
        <v>1.3541666666666665</v>
      </c>
      <c r="F220" s="15" t="s">
        <v>589</v>
      </c>
      <c r="G220" s="23">
        <f t="shared" si="13"/>
        <v>6.7708333333333339</v>
      </c>
      <c r="H220" s="23">
        <f t="shared" si="14"/>
        <v>6.7708333333333339</v>
      </c>
      <c r="I220" s="23"/>
      <c r="J220" s="23">
        <f t="shared" si="15"/>
        <v>0</v>
      </c>
    </row>
    <row r="221" spans="1:10" x14ac:dyDescent="0.25">
      <c r="A221" s="25">
        <v>45408</v>
      </c>
      <c r="B221" s="15" t="s">
        <v>412</v>
      </c>
      <c r="C221" s="23">
        <v>50.111111111111114</v>
      </c>
      <c r="D221" s="15" t="s">
        <v>17</v>
      </c>
      <c r="E221" s="23">
        <f t="shared" si="12"/>
        <v>8.351851851851853</v>
      </c>
      <c r="F221" s="15" t="s">
        <v>589</v>
      </c>
      <c r="G221" s="23">
        <f t="shared" si="13"/>
        <v>41.75925925925926</v>
      </c>
      <c r="H221" s="23">
        <f t="shared" si="14"/>
        <v>41.75925925925926</v>
      </c>
      <c r="I221" s="23"/>
      <c r="J221" s="23">
        <f t="shared" si="15"/>
        <v>0</v>
      </c>
    </row>
    <row r="222" spans="1:10" x14ac:dyDescent="0.25">
      <c r="A222" s="25">
        <v>45409</v>
      </c>
      <c r="B222" s="15" t="s">
        <v>413</v>
      </c>
      <c r="C222" s="23">
        <v>6.333333333333333</v>
      </c>
      <c r="D222" s="15" t="s">
        <v>17</v>
      </c>
      <c r="E222" s="23">
        <f t="shared" si="12"/>
        <v>1.0555555555555556</v>
      </c>
      <c r="F222" s="15" t="s">
        <v>589</v>
      </c>
      <c r="G222" s="23">
        <f t="shared" si="13"/>
        <v>5.2777777777777777</v>
      </c>
      <c r="H222" s="23">
        <f t="shared" si="14"/>
        <v>5.2777777777777777</v>
      </c>
      <c r="I222" s="23"/>
      <c r="J222" s="23">
        <f t="shared" si="15"/>
        <v>0</v>
      </c>
    </row>
    <row r="223" spans="1:10" x14ac:dyDescent="0.25">
      <c r="A223" s="25">
        <v>45409</v>
      </c>
      <c r="B223" s="15" t="s">
        <v>414</v>
      </c>
      <c r="C223" s="23">
        <v>11</v>
      </c>
      <c r="D223" s="15" t="s">
        <v>17</v>
      </c>
      <c r="E223" s="23">
        <f t="shared" si="12"/>
        <v>1.8333333333333333</v>
      </c>
      <c r="F223" s="15" t="s">
        <v>589</v>
      </c>
      <c r="G223" s="23">
        <f t="shared" si="13"/>
        <v>9.1666666666666661</v>
      </c>
      <c r="H223" s="23">
        <f t="shared" si="14"/>
        <v>9.1666666666666661</v>
      </c>
      <c r="I223" s="23"/>
      <c r="J223" s="23">
        <f t="shared" si="15"/>
        <v>0</v>
      </c>
    </row>
    <row r="224" spans="1:10" x14ac:dyDescent="0.25">
      <c r="A224" s="25">
        <v>45410</v>
      </c>
      <c r="B224" s="15" t="s">
        <v>415</v>
      </c>
      <c r="C224" s="23">
        <v>70.125</v>
      </c>
      <c r="D224" s="15" t="s">
        <v>17</v>
      </c>
      <c r="E224" s="23">
        <f t="shared" si="12"/>
        <v>11.6875</v>
      </c>
      <c r="F224" s="15" t="s">
        <v>589</v>
      </c>
      <c r="G224" s="23">
        <f t="shared" si="13"/>
        <v>58.4375</v>
      </c>
      <c r="H224" s="23">
        <f t="shared" si="14"/>
        <v>58.4375</v>
      </c>
      <c r="I224" s="23"/>
      <c r="J224" s="23">
        <f t="shared" si="15"/>
        <v>0</v>
      </c>
    </row>
    <row r="225" spans="1:10" x14ac:dyDescent="0.25">
      <c r="A225" s="25">
        <v>45412</v>
      </c>
      <c r="B225" s="15" t="s">
        <v>416</v>
      </c>
      <c r="C225" s="23">
        <v>90.142857142857139</v>
      </c>
      <c r="D225" s="15" t="s">
        <v>17</v>
      </c>
      <c r="E225" s="23">
        <f t="shared" si="12"/>
        <v>15.023809523809524</v>
      </c>
      <c r="F225" s="15" t="s">
        <v>589</v>
      </c>
      <c r="G225" s="23">
        <f t="shared" si="13"/>
        <v>75.11904761904762</v>
      </c>
      <c r="H225" s="23">
        <f t="shared" si="14"/>
        <v>75.11904761904762</v>
      </c>
      <c r="I225" s="23"/>
      <c r="J225" s="23">
        <f t="shared" si="15"/>
        <v>0</v>
      </c>
    </row>
    <row r="226" spans="1:10" x14ac:dyDescent="0.25">
      <c r="A226" s="25">
        <v>45412</v>
      </c>
      <c r="B226" s="15" t="s">
        <v>417</v>
      </c>
      <c r="C226" s="23">
        <v>45.5</v>
      </c>
      <c r="D226" s="15" t="s">
        <v>17</v>
      </c>
      <c r="E226" s="23">
        <f t="shared" si="12"/>
        <v>7.583333333333333</v>
      </c>
      <c r="F226" s="15" t="s">
        <v>589</v>
      </c>
      <c r="G226" s="23">
        <f t="shared" si="13"/>
        <v>37.916666666666664</v>
      </c>
      <c r="H226" s="23">
        <f t="shared" si="14"/>
        <v>37.916666666666664</v>
      </c>
      <c r="I226" s="23"/>
      <c r="J226" s="23">
        <f t="shared" si="15"/>
        <v>0</v>
      </c>
    </row>
    <row r="227" spans="1:10" x14ac:dyDescent="0.25">
      <c r="A227" s="25">
        <v>45413</v>
      </c>
      <c r="B227" s="15" t="s">
        <v>418</v>
      </c>
      <c r="C227" s="23">
        <v>60.125</v>
      </c>
      <c r="D227" s="15" t="s">
        <v>17</v>
      </c>
      <c r="E227" s="23">
        <f t="shared" si="12"/>
        <v>10.020833333333334</v>
      </c>
      <c r="F227" s="15" t="s">
        <v>589</v>
      </c>
      <c r="G227" s="23">
        <f t="shared" si="13"/>
        <v>50.104166666666664</v>
      </c>
      <c r="H227" s="23">
        <f t="shared" si="14"/>
        <v>50.104166666666664</v>
      </c>
      <c r="I227" s="23"/>
      <c r="J227" s="23">
        <f t="shared" si="15"/>
        <v>0</v>
      </c>
    </row>
    <row r="228" spans="1:10" x14ac:dyDescent="0.25">
      <c r="A228" s="25">
        <v>45414</v>
      </c>
      <c r="B228" s="15" t="s">
        <v>419</v>
      </c>
      <c r="C228" s="23">
        <v>13</v>
      </c>
      <c r="D228" s="15" t="s">
        <v>17</v>
      </c>
      <c r="E228" s="23">
        <f t="shared" si="12"/>
        <v>2.166666666666667</v>
      </c>
      <c r="F228" s="15" t="s">
        <v>589</v>
      </c>
      <c r="G228" s="23">
        <f t="shared" si="13"/>
        <v>10.833333333333332</v>
      </c>
      <c r="H228" s="23">
        <f t="shared" si="14"/>
        <v>10.833333333333332</v>
      </c>
      <c r="I228" s="23"/>
      <c r="J228" s="23">
        <f t="shared" si="15"/>
        <v>0</v>
      </c>
    </row>
    <row r="229" spans="1:10" x14ac:dyDescent="0.25">
      <c r="A229" s="25">
        <v>45414</v>
      </c>
      <c r="B229" s="15" t="s">
        <v>420</v>
      </c>
      <c r="C229" s="23">
        <v>3.125</v>
      </c>
      <c r="D229" s="15" t="s">
        <v>17</v>
      </c>
      <c r="E229" s="23">
        <f t="shared" si="12"/>
        <v>0.52083333333333337</v>
      </c>
      <c r="F229" s="15" t="s">
        <v>589</v>
      </c>
      <c r="G229" s="23">
        <f t="shared" si="13"/>
        <v>2.6041666666666665</v>
      </c>
      <c r="H229" s="23">
        <f t="shared" si="14"/>
        <v>2.6041666666666665</v>
      </c>
      <c r="I229" s="23"/>
      <c r="J229" s="23">
        <f t="shared" si="15"/>
        <v>0</v>
      </c>
    </row>
    <row r="230" spans="1:10" x14ac:dyDescent="0.25">
      <c r="A230" s="25">
        <v>45414</v>
      </c>
      <c r="B230" s="15" t="s">
        <v>421</v>
      </c>
      <c r="C230" s="23">
        <v>40.111111111111114</v>
      </c>
      <c r="D230" s="15" t="s">
        <v>17</v>
      </c>
      <c r="E230" s="23">
        <f t="shared" si="12"/>
        <v>6.685185185185186</v>
      </c>
      <c r="F230" s="15" t="s">
        <v>589</v>
      </c>
      <c r="G230" s="23">
        <f t="shared" si="13"/>
        <v>33.425925925925931</v>
      </c>
      <c r="H230" s="23">
        <f t="shared" si="14"/>
        <v>33.425925925925931</v>
      </c>
      <c r="I230" s="23"/>
      <c r="J230" s="23">
        <f t="shared" si="15"/>
        <v>0</v>
      </c>
    </row>
    <row r="231" spans="1:10" x14ac:dyDescent="0.25">
      <c r="A231" s="25">
        <v>45416</v>
      </c>
      <c r="B231" s="15" t="s">
        <v>422</v>
      </c>
      <c r="C231" s="23">
        <v>90.142857142857139</v>
      </c>
      <c r="D231" s="15" t="s">
        <v>17</v>
      </c>
      <c r="E231" s="23">
        <f t="shared" si="12"/>
        <v>15.023809523809524</v>
      </c>
      <c r="F231" s="15" t="s">
        <v>589</v>
      </c>
      <c r="G231" s="23">
        <f t="shared" si="13"/>
        <v>75.11904761904762</v>
      </c>
      <c r="H231" s="23">
        <f t="shared" si="14"/>
        <v>75.11904761904762</v>
      </c>
      <c r="I231" s="23"/>
      <c r="J231" s="23">
        <f t="shared" si="15"/>
        <v>0</v>
      </c>
    </row>
    <row r="232" spans="1:10" x14ac:dyDescent="0.25">
      <c r="A232" s="25">
        <v>45416</v>
      </c>
      <c r="B232" s="15" t="s">
        <v>423</v>
      </c>
      <c r="C232" s="23">
        <v>90.125</v>
      </c>
      <c r="D232" s="15" t="s">
        <v>17</v>
      </c>
      <c r="E232" s="23">
        <f t="shared" si="12"/>
        <v>15.020833333333334</v>
      </c>
      <c r="F232" s="15" t="s">
        <v>589</v>
      </c>
      <c r="G232" s="23">
        <f t="shared" si="13"/>
        <v>75.104166666666671</v>
      </c>
      <c r="H232" s="23">
        <f t="shared" si="14"/>
        <v>75.104166666666671</v>
      </c>
      <c r="I232" s="23"/>
      <c r="J232" s="23">
        <f t="shared" si="15"/>
        <v>0</v>
      </c>
    </row>
    <row r="233" spans="1:10" x14ac:dyDescent="0.25">
      <c r="A233" s="25">
        <v>45417</v>
      </c>
      <c r="B233" s="15" t="s">
        <v>424</v>
      </c>
      <c r="C233" s="23">
        <v>50.142857142857146</v>
      </c>
      <c r="D233" s="15" t="s">
        <v>17</v>
      </c>
      <c r="E233" s="23">
        <f t="shared" si="12"/>
        <v>8.3571428571428577</v>
      </c>
      <c r="F233" s="15" t="s">
        <v>589</v>
      </c>
      <c r="G233" s="23">
        <f t="shared" si="13"/>
        <v>41.785714285714292</v>
      </c>
      <c r="H233" s="23">
        <f t="shared" si="14"/>
        <v>41.785714285714292</v>
      </c>
      <c r="I233" s="23"/>
      <c r="J233" s="23">
        <f t="shared" si="15"/>
        <v>0</v>
      </c>
    </row>
    <row r="234" spans="1:10" x14ac:dyDescent="0.25">
      <c r="A234" s="25">
        <v>45418</v>
      </c>
      <c r="B234" s="15" t="s">
        <v>425</v>
      </c>
      <c r="C234" s="23">
        <v>8.5</v>
      </c>
      <c r="D234" s="15" t="s">
        <v>17</v>
      </c>
      <c r="E234" s="23">
        <f t="shared" si="12"/>
        <v>1.4166666666666665</v>
      </c>
      <c r="F234" s="15" t="s">
        <v>589</v>
      </c>
      <c r="G234" s="23">
        <f t="shared" si="13"/>
        <v>7.0833333333333339</v>
      </c>
      <c r="H234" s="23">
        <f t="shared" si="14"/>
        <v>7.0833333333333339</v>
      </c>
      <c r="I234" s="23"/>
      <c r="J234" s="23">
        <f t="shared" si="15"/>
        <v>0</v>
      </c>
    </row>
    <row r="235" spans="1:10" x14ac:dyDescent="0.25">
      <c r="A235" s="25">
        <v>45418</v>
      </c>
      <c r="B235" s="15" t="s">
        <v>426</v>
      </c>
      <c r="C235" s="23">
        <v>50.2</v>
      </c>
      <c r="D235" s="15" t="s">
        <v>17</v>
      </c>
      <c r="E235" s="23">
        <f t="shared" si="12"/>
        <v>8.3666666666666671</v>
      </c>
      <c r="F235" s="15" t="s">
        <v>589</v>
      </c>
      <c r="G235" s="23">
        <f t="shared" si="13"/>
        <v>41.833333333333336</v>
      </c>
      <c r="H235" s="23">
        <f t="shared" si="14"/>
        <v>41.833333333333336</v>
      </c>
      <c r="I235" s="23"/>
      <c r="J235" s="23">
        <f t="shared" si="15"/>
        <v>0</v>
      </c>
    </row>
    <row r="236" spans="1:10" x14ac:dyDescent="0.25">
      <c r="A236" s="25">
        <v>45418</v>
      </c>
      <c r="B236" s="15" t="s">
        <v>427</v>
      </c>
      <c r="C236" s="23">
        <v>45.333333333333336</v>
      </c>
      <c r="D236" s="15" t="s">
        <v>17</v>
      </c>
      <c r="E236" s="23">
        <f t="shared" si="12"/>
        <v>7.5555555555555562</v>
      </c>
      <c r="F236" s="15" t="s">
        <v>589</v>
      </c>
      <c r="G236" s="23">
        <f t="shared" si="13"/>
        <v>37.777777777777779</v>
      </c>
      <c r="H236" s="23">
        <f t="shared" si="14"/>
        <v>37.777777777777779</v>
      </c>
      <c r="I236" s="23"/>
      <c r="J236" s="23">
        <f t="shared" si="15"/>
        <v>0</v>
      </c>
    </row>
    <row r="237" spans="1:10" x14ac:dyDescent="0.25">
      <c r="A237" s="25">
        <v>45420</v>
      </c>
      <c r="B237" s="15" t="s">
        <v>428</v>
      </c>
      <c r="C237" s="23">
        <v>25.25</v>
      </c>
      <c r="D237" s="15" t="s">
        <v>17</v>
      </c>
      <c r="E237" s="23">
        <f t="shared" si="12"/>
        <v>4.208333333333333</v>
      </c>
      <c r="F237" s="15" t="s">
        <v>589</v>
      </c>
      <c r="G237" s="23">
        <f t="shared" si="13"/>
        <v>21.041666666666668</v>
      </c>
      <c r="H237" s="23">
        <f t="shared" si="14"/>
        <v>21.041666666666668</v>
      </c>
      <c r="I237" s="23"/>
      <c r="J237" s="23">
        <f t="shared" si="15"/>
        <v>0</v>
      </c>
    </row>
    <row r="238" spans="1:10" x14ac:dyDescent="0.25">
      <c r="A238" s="25">
        <v>45420</v>
      </c>
      <c r="B238" s="15" t="s">
        <v>429</v>
      </c>
      <c r="C238" s="23">
        <v>15.333333333333334</v>
      </c>
      <c r="D238" s="15" t="s">
        <v>17</v>
      </c>
      <c r="E238" s="23">
        <f t="shared" si="12"/>
        <v>2.5555555555555558</v>
      </c>
      <c r="F238" s="15" t="s">
        <v>589</v>
      </c>
      <c r="G238" s="23">
        <f t="shared" si="13"/>
        <v>12.777777777777779</v>
      </c>
      <c r="H238" s="23">
        <f t="shared" si="14"/>
        <v>12.777777777777779</v>
      </c>
      <c r="I238" s="23"/>
      <c r="J238" s="23">
        <f t="shared" si="15"/>
        <v>0</v>
      </c>
    </row>
    <row r="239" spans="1:10" x14ac:dyDescent="0.25">
      <c r="A239" s="25">
        <v>45420</v>
      </c>
      <c r="B239" s="15" t="s">
        <v>430</v>
      </c>
      <c r="C239" s="23">
        <v>90.25</v>
      </c>
      <c r="D239" s="15" t="s">
        <v>17</v>
      </c>
      <c r="E239" s="23">
        <f t="shared" si="12"/>
        <v>15.041666666666666</v>
      </c>
      <c r="F239" s="15" t="s">
        <v>589</v>
      </c>
      <c r="G239" s="23">
        <f t="shared" si="13"/>
        <v>75.208333333333329</v>
      </c>
      <c r="H239" s="23">
        <f t="shared" si="14"/>
        <v>75.208333333333329</v>
      </c>
      <c r="I239" s="23"/>
      <c r="J239" s="23">
        <f t="shared" si="15"/>
        <v>0</v>
      </c>
    </row>
    <row r="240" spans="1:10" x14ac:dyDescent="0.25">
      <c r="A240" s="25">
        <v>45421</v>
      </c>
      <c r="B240" s="15" t="s">
        <v>431</v>
      </c>
      <c r="C240" s="23">
        <v>45.2</v>
      </c>
      <c r="D240" s="15" t="s">
        <v>17</v>
      </c>
      <c r="E240" s="23">
        <f t="shared" si="12"/>
        <v>7.5333333333333341</v>
      </c>
      <c r="F240" s="15" t="s">
        <v>589</v>
      </c>
      <c r="G240" s="23">
        <f t="shared" si="13"/>
        <v>37.666666666666671</v>
      </c>
      <c r="H240" s="23">
        <f t="shared" si="14"/>
        <v>37.666666666666671</v>
      </c>
      <c r="I240" s="23"/>
      <c r="J240" s="23">
        <f t="shared" si="15"/>
        <v>0</v>
      </c>
    </row>
    <row r="241" spans="1:10" x14ac:dyDescent="0.25">
      <c r="A241" s="25">
        <v>45422</v>
      </c>
      <c r="B241" s="15" t="s">
        <v>432</v>
      </c>
      <c r="C241" s="23">
        <v>20.166666666666668</v>
      </c>
      <c r="D241" s="15" t="s">
        <v>17</v>
      </c>
      <c r="E241" s="23">
        <f t="shared" si="12"/>
        <v>3.3611111111111116</v>
      </c>
      <c r="F241" s="15" t="s">
        <v>589</v>
      </c>
      <c r="G241" s="23">
        <f t="shared" si="13"/>
        <v>16.805555555555557</v>
      </c>
      <c r="H241" s="23">
        <f t="shared" si="14"/>
        <v>16.805555555555557</v>
      </c>
      <c r="I241" s="23"/>
      <c r="J241" s="23">
        <f t="shared" si="15"/>
        <v>0</v>
      </c>
    </row>
    <row r="242" spans="1:10" x14ac:dyDescent="0.25">
      <c r="A242" s="25">
        <v>45423</v>
      </c>
      <c r="B242" s="15" t="s">
        <v>433</v>
      </c>
      <c r="C242" s="23">
        <v>55.2</v>
      </c>
      <c r="D242" s="15" t="s">
        <v>17</v>
      </c>
      <c r="E242" s="23">
        <f t="shared" si="12"/>
        <v>9.2000000000000011</v>
      </c>
      <c r="F242" s="15" t="s">
        <v>589</v>
      </c>
      <c r="G242" s="23">
        <f t="shared" si="13"/>
        <v>46</v>
      </c>
      <c r="H242" s="23">
        <f t="shared" si="14"/>
        <v>46</v>
      </c>
      <c r="I242" s="23"/>
      <c r="J242" s="23">
        <f t="shared" si="15"/>
        <v>0</v>
      </c>
    </row>
    <row r="243" spans="1:10" x14ac:dyDescent="0.25">
      <c r="A243" s="25">
        <v>45424</v>
      </c>
      <c r="B243" s="15" t="s">
        <v>434</v>
      </c>
      <c r="C243" s="23">
        <v>55.111111111111114</v>
      </c>
      <c r="D243" s="15" t="s">
        <v>17</v>
      </c>
      <c r="E243" s="23">
        <f t="shared" si="12"/>
        <v>9.1851851851851869</v>
      </c>
      <c r="F243" s="15" t="s">
        <v>589</v>
      </c>
      <c r="G243" s="23">
        <f t="shared" si="13"/>
        <v>45.925925925925924</v>
      </c>
      <c r="H243" s="23">
        <f t="shared" si="14"/>
        <v>45.925925925925924</v>
      </c>
      <c r="I243" s="23"/>
      <c r="J243" s="23">
        <f t="shared" si="15"/>
        <v>0</v>
      </c>
    </row>
    <row r="244" spans="1:10" x14ac:dyDescent="0.25">
      <c r="A244" s="25">
        <v>45424</v>
      </c>
      <c r="B244" s="15" t="s">
        <v>435</v>
      </c>
      <c r="C244" s="23">
        <v>41</v>
      </c>
      <c r="D244" s="15" t="s">
        <v>17</v>
      </c>
      <c r="E244" s="23">
        <f t="shared" si="12"/>
        <v>6.8333333333333339</v>
      </c>
      <c r="F244" s="15" t="s">
        <v>589</v>
      </c>
      <c r="G244" s="23">
        <f t="shared" si="13"/>
        <v>34.166666666666664</v>
      </c>
      <c r="H244" s="23">
        <f t="shared" si="14"/>
        <v>34.166666666666664</v>
      </c>
      <c r="I244" s="23"/>
      <c r="J244" s="23">
        <f t="shared" si="15"/>
        <v>0</v>
      </c>
    </row>
    <row r="245" spans="1:10" x14ac:dyDescent="0.25">
      <c r="A245" s="25">
        <v>45427</v>
      </c>
      <c r="B245" s="15" t="s">
        <v>436</v>
      </c>
      <c r="C245" s="23">
        <v>70.25</v>
      </c>
      <c r="D245" s="15" t="s">
        <v>17</v>
      </c>
      <c r="E245" s="23">
        <f t="shared" si="12"/>
        <v>11.708333333333334</v>
      </c>
      <c r="F245" s="15" t="s">
        <v>589</v>
      </c>
      <c r="G245" s="23">
        <f t="shared" si="13"/>
        <v>58.541666666666664</v>
      </c>
      <c r="H245" s="23">
        <f t="shared" si="14"/>
        <v>58.541666666666664</v>
      </c>
      <c r="I245" s="23"/>
      <c r="J245" s="23">
        <f t="shared" si="15"/>
        <v>0</v>
      </c>
    </row>
    <row r="246" spans="1:10" x14ac:dyDescent="0.25">
      <c r="A246" s="25">
        <v>45429</v>
      </c>
      <c r="B246" s="15" t="s">
        <v>437</v>
      </c>
      <c r="C246" s="23">
        <v>90.166666666666671</v>
      </c>
      <c r="D246" s="15" t="s">
        <v>17</v>
      </c>
      <c r="E246" s="23">
        <f t="shared" si="12"/>
        <v>15.027777777777779</v>
      </c>
      <c r="F246" s="15" t="s">
        <v>589</v>
      </c>
      <c r="G246" s="23">
        <f t="shared" si="13"/>
        <v>75.138888888888886</v>
      </c>
      <c r="H246" s="23">
        <f t="shared" si="14"/>
        <v>75.138888888888886</v>
      </c>
      <c r="I246" s="23"/>
      <c r="J246" s="23">
        <f t="shared" si="15"/>
        <v>0</v>
      </c>
    </row>
    <row r="247" spans="1:10" x14ac:dyDescent="0.25">
      <c r="A247" s="25">
        <v>45432</v>
      </c>
      <c r="B247" s="15" t="s">
        <v>438</v>
      </c>
      <c r="C247" s="23">
        <v>80.111111111111114</v>
      </c>
      <c r="D247" s="15" t="s">
        <v>17</v>
      </c>
      <c r="E247" s="23">
        <f t="shared" si="12"/>
        <v>13.351851851851853</v>
      </c>
      <c r="F247" s="15" t="s">
        <v>589</v>
      </c>
      <c r="G247" s="23">
        <f t="shared" si="13"/>
        <v>66.759259259259267</v>
      </c>
      <c r="H247" s="23">
        <f t="shared" si="14"/>
        <v>66.759259259259267</v>
      </c>
      <c r="I247" s="23"/>
      <c r="J247" s="23">
        <f t="shared" si="15"/>
        <v>0</v>
      </c>
    </row>
    <row r="248" spans="1:10" x14ac:dyDescent="0.25">
      <c r="A248" s="25">
        <v>45432</v>
      </c>
      <c r="B248" s="15" t="s">
        <v>439</v>
      </c>
      <c r="C248" s="23">
        <v>35.333333333333336</v>
      </c>
      <c r="D248" s="15" t="s">
        <v>17</v>
      </c>
      <c r="E248" s="23">
        <f t="shared" si="12"/>
        <v>5.8888888888888893</v>
      </c>
      <c r="F248" s="15" t="s">
        <v>589</v>
      </c>
      <c r="G248" s="23">
        <f t="shared" si="13"/>
        <v>29.444444444444446</v>
      </c>
      <c r="H248" s="23">
        <f t="shared" si="14"/>
        <v>29.444444444444446</v>
      </c>
      <c r="I248" s="23"/>
      <c r="J248" s="23">
        <f t="shared" si="15"/>
        <v>0</v>
      </c>
    </row>
    <row r="249" spans="1:10" x14ac:dyDescent="0.25">
      <c r="A249" s="25">
        <v>45433</v>
      </c>
      <c r="B249" s="15" t="s">
        <v>440</v>
      </c>
      <c r="C249" s="23">
        <v>8.1111111111111107</v>
      </c>
      <c r="D249" s="15" t="s">
        <v>17</v>
      </c>
      <c r="E249" s="23">
        <f t="shared" si="12"/>
        <v>1.3518518518518519</v>
      </c>
      <c r="F249" s="15" t="s">
        <v>589</v>
      </c>
      <c r="G249" s="23">
        <f t="shared" si="13"/>
        <v>6.7592592592592586</v>
      </c>
      <c r="H249" s="23">
        <f t="shared" si="14"/>
        <v>6.7592592592592586</v>
      </c>
      <c r="I249" s="23"/>
      <c r="J249" s="23">
        <f t="shared" si="15"/>
        <v>0</v>
      </c>
    </row>
    <row r="250" spans="1:10" x14ac:dyDescent="0.25">
      <c r="A250" s="25">
        <v>45434</v>
      </c>
      <c r="B250" s="15" t="s">
        <v>441</v>
      </c>
      <c r="C250" s="23">
        <v>12.5</v>
      </c>
      <c r="D250" s="15" t="s">
        <v>17</v>
      </c>
      <c r="E250" s="23">
        <f t="shared" si="12"/>
        <v>2.0833333333333335</v>
      </c>
      <c r="F250" s="15" t="s">
        <v>589</v>
      </c>
      <c r="G250" s="23">
        <f t="shared" si="13"/>
        <v>10.416666666666666</v>
      </c>
      <c r="H250" s="23">
        <f t="shared" si="14"/>
        <v>10.416666666666666</v>
      </c>
      <c r="I250" s="23"/>
      <c r="J250" s="23">
        <f t="shared" si="15"/>
        <v>0</v>
      </c>
    </row>
    <row r="251" spans="1:10" x14ac:dyDescent="0.25">
      <c r="A251" s="25">
        <v>45434</v>
      </c>
      <c r="B251" s="15" t="s">
        <v>442</v>
      </c>
      <c r="C251" s="23">
        <v>90.5</v>
      </c>
      <c r="D251" s="15" t="s">
        <v>17</v>
      </c>
      <c r="E251" s="23">
        <f t="shared" si="12"/>
        <v>15.083333333333332</v>
      </c>
      <c r="F251" s="15" t="s">
        <v>589</v>
      </c>
      <c r="G251" s="23">
        <f t="shared" si="13"/>
        <v>75.416666666666671</v>
      </c>
      <c r="H251" s="23">
        <f t="shared" si="14"/>
        <v>75.416666666666671</v>
      </c>
      <c r="I251" s="23"/>
      <c r="J251" s="23">
        <f t="shared" si="15"/>
        <v>0</v>
      </c>
    </row>
    <row r="252" spans="1:10" x14ac:dyDescent="0.25">
      <c r="A252" s="25">
        <v>45435</v>
      </c>
      <c r="B252" s="15" t="s">
        <v>443</v>
      </c>
      <c r="C252" s="23">
        <v>40.166666666666664</v>
      </c>
      <c r="D252" s="15" t="s">
        <v>17</v>
      </c>
      <c r="E252" s="23">
        <f t="shared" si="12"/>
        <v>6.6944444444444438</v>
      </c>
      <c r="F252" s="15" t="s">
        <v>589</v>
      </c>
      <c r="G252" s="23">
        <f t="shared" si="13"/>
        <v>33.472222222222221</v>
      </c>
      <c r="H252" s="23">
        <f t="shared" si="14"/>
        <v>33.472222222222221</v>
      </c>
      <c r="I252" s="23"/>
      <c r="J252" s="23">
        <f t="shared" si="15"/>
        <v>0</v>
      </c>
    </row>
    <row r="253" spans="1:10" x14ac:dyDescent="0.25">
      <c r="A253" s="25">
        <v>45436</v>
      </c>
      <c r="B253" s="15" t="s">
        <v>444</v>
      </c>
      <c r="C253" s="23">
        <v>8.1999999999999993</v>
      </c>
      <c r="D253" s="15" t="s">
        <v>17</v>
      </c>
      <c r="E253" s="23">
        <f t="shared" si="12"/>
        <v>1.3666666666666667</v>
      </c>
      <c r="F253" s="15" t="s">
        <v>589</v>
      </c>
      <c r="G253" s="23">
        <f t="shared" si="13"/>
        <v>6.8333333333333321</v>
      </c>
      <c r="H253" s="23">
        <f t="shared" si="14"/>
        <v>6.8333333333333321</v>
      </c>
      <c r="I253" s="23"/>
      <c r="J253" s="23">
        <f t="shared" si="15"/>
        <v>0</v>
      </c>
    </row>
    <row r="254" spans="1:10" x14ac:dyDescent="0.25">
      <c r="A254" s="25">
        <v>45436</v>
      </c>
      <c r="B254" s="15" t="s">
        <v>445</v>
      </c>
      <c r="C254" s="23">
        <v>80.5</v>
      </c>
      <c r="D254" s="15" t="s">
        <v>17</v>
      </c>
      <c r="E254" s="23">
        <f t="shared" si="12"/>
        <v>13.416666666666666</v>
      </c>
      <c r="F254" s="15" t="s">
        <v>589</v>
      </c>
      <c r="G254" s="23">
        <f t="shared" si="13"/>
        <v>67.083333333333329</v>
      </c>
      <c r="H254" s="23">
        <f t="shared" si="14"/>
        <v>67.083333333333329</v>
      </c>
      <c r="I254" s="23"/>
      <c r="J254" s="23">
        <f t="shared" si="15"/>
        <v>0</v>
      </c>
    </row>
    <row r="255" spans="1:10" x14ac:dyDescent="0.25">
      <c r="A255" s="25">
        <v>45436</v>
      </c>
      <c r="B255" s="15" t="s">
        <v>446</v>
      </c>
      <c r="C255" s="23">
        <v>90.166666666666671</v>
      </c>
      <c r="D255" s="15" t="s">
        <v>17</v>
      </c>
      <c r="E255" s="23">
        <f t="shared" si="12"/>
        <v>15.027777777777779</v>
      </c>
      <c r="F255" s="15" t="s">
        <v>589</v>
      </c>
      <c r="G255" s="23">
        <f t="shared" si="13"/>
        <v>75.138888888888886</v>
      </c>
      <c r="H255" s="23">
        <f t="shared" si="14"/>
        <v>75.138888888888886</v>
      </c>
      <c r="I255" s="23"/>
      <c r="J255" s="23">
        <f t="shared" si="15"/>
        <v>0</v>
      </c>
    </row>
    <row r="256" spans="1:10" x14ac:dyDescent="0.25">
      <c r="A256" s="25">
        <v>45438</v>
      </c>
      <c r="B256" s="15" t="s">
        <v>447</v>
      </c>
      <c r="C256" s="23">
        <v>10.199999999999999</v>
      </c>
      <c r="D256" s="15" t="s">
        <v>17</v>
      </c>
      <c r="E256" s="23">
        <f t="shared" si="12"/>
        <v>1.6999999999999997</v>
      </c>
      <c r="F256" s="15" t="s">
        <v>589</v>
      </c>
      <c r="G256" s="23">
        <f t="shared" si="13"/>
        <v>8.5</v>
      </c>
      <c r="H256" s="23">
        <f t="shared" si="14"/>
        <v>8.5</v>
      </c>
      <c r="I256" s="23"/>
      <c r="J256" s="23">
        <f t="shared" si="15"/>
        <v>0</v>
      </c>
    </row>
    <row r="257" spans="1:10" x14ac:dyDescent="0.25">
      <c r="A257" s="25">
        <v>45438</v>
      </c>
      <c r="B257" s="15" t="s">
        <v>448</v>
      </c>
      <c r="C257" s="23">
        <v>6.125</v>
      </c>
      <c r="D257" s="15" t="s">
        <v>17</v>
      </c>
      <c r="E257" s="23">
        <f t="shared" si="12"/>
        <v>1.0208333333333333</v>
      </c>
      <c r="F257" s="15" t="s">
        <v>589</v>
      </c>
      <c r="G257" s="23">
        <f t="shared" si="13"/>
        <v>5.104166666666667</v>
      </c>
      <c r="H257" s="23">
        <f t="shared" si="14"/>
        <v>5.104166666666667</v>
      </c>
      <c r="I257" s="23"/>
      <c r="J257" s="23">
        <f t="shared" si="15"/>
        <v>0</v>
      </c>
    </row>
    <row r="258" spans="1:10" x14ac:dyDescent="0.25">
      <c r="A258" s="25">
        <v>45438</v>
      </c>
      <c r="B258" s="15" t="s">
        <v>449</v>
      </c>
      <c r="C258" s="23">
        <v>7.2</v>
      </c>
      <c r="D258" s="15" t="s">
        <v>17</v>
      </c>
      <c r="E258" s="23">
        <f t="shared" si="12"/>
        <v>1.2000000000000002</v>
      </c>
      <c r="F258" s="15" t="s">
        <v>589</v>
      </c>
      <c r="G258" s="23">
        <f t="shared" si="13"/>
        <v>6</v>
      </c>
      <c r="H258" s="23">
        <f t="shared" si="14"/>
        <v>6</v>
      </c>
      <c r="I258" s="23"/>
      <c r="J258" s="23">
        <f t="shared" si="15"/>
        <v>0</v>
      </c>
    </row>
    <row r="259" spans="1:10" x14ac:dyDescent="0.25">
      <c r="A259" s="25">
        <v>45438</v>
      </c>
      <c r="B259" s="15" t="s">
        <v>450</v>
      </c>
      <c r="C259" s="23">
        <v>50.142857142857146</v>
      </c>
      <c r="D259" s="15" t="s">
        <v>17</v>
      </c>
      <c r="E259" s="23">
        <f t="shared" si="12"/>
        <v>8.3571428571428577</v>
      </c>
      <c r="F259" s="15" t="s">
        <v>589</v>
      </c>
      <c r="G259" s="23">
        <f t="shared" si="13"/>
        <v>41.785714285714292</v>
      </c>
      <c r="H259" s="23">
        <f t="shared" si="14"/>
        <v>41.785714285714292</v>
      </c>
      <c r="I259" s="23"/>
      <c r="J259" s="23">
        <f t="shared" si="15"/>
        <v>0</v>
      </c>
    </row>
    <row r="260" spans="1:10" x14ac:dyDescent="0.25">
      <c r="A260" s="25">
        <v>45439</v>
      </c>
      <c r="B260" s="15" t="s">
        <v>451</v>
      </c>
      <c r="C260" s="23">
        <v>19</v>
      </c>
      <c r="D260" s="15" t="s">
        <v>17</v>
      </c>
      <c r="E260" s="23">
        <f t="shared" si="12"/>
        <v>3.1666666666666665</v>
      </c>
      <c r="F260" s="15" t="s">
        <v>589</v>
      </c>
      <c r="G260" s="23">
        <f t="shared" si="13"/>
        <v>15.833333333333334</v>
      </c>
      <c r="H260" s="23">
        <f t="shared" si="14"/>
        <v>15.833333333333334</v>
      </c>
      <c r="I260" s="23"/>
      <c r="J260" s="23">
        <f t="shared" si="15"/>
        <v>0</v>
      </c>
    </row>
    <row r="261" spans="1:10" x14ac:dyDescent="0.25">
      <c r="A261" s="25">
        <v>45439</v>
      </c>
      <c r="B261" s="15" t="s">
        <v>452</v>
      </c>
      <c r="C261" s="23">
        <v>9</v>
      </c>
      <c r="D261" s="15" t="s">
        <v>17</v>
      </c>
      <c r="E261" s="23">
        <f t="shared" si="12"/>
        <v>1.5</v>
      </c>
      <c r="F261" s="15" t="s">
        <v>589</v>
      </c>
      <c r="G261" s="23">
        <f t="shared" si="13"/>
        <v>7.5</v>
      </c>
      <c r="H261" s="23">
        <f t="shared" si="14"/>
        <v>7.5</v>
      </c>
      <c r="I261" s="23"/>
      <c r="J261" s="23">
        <f t="shared" si="15"/>
        <v>0</v>
      </c>
    </row>
    <row r="262" spans="1:10" x14ac:dyDescent="0.25">
      <c r="A262" s="25">
        <v>45439</v>
      </c>
      <c r="B262" s="15" t="s">
        <v>453</v>
      </c>
      <c r="C262" s="23">
        <v>3.1666666666666665</v>
      </c>
      <c r="D262" s="15" t="s">
        <v>17</v>
      </c>
      <c r="E262" s="23">
        <f t="shared" si="12"/>
        <v>0.52777777777777779</v>
      </c>
      <c r="F262" s="15" t="s">
        <v>589</v>
      </c>
      <c r="G262" s="23">
        <f t="shared" si="13"/>
        <v>2.6388888888888888</v>
      </c>
      <c r="H262" s="23">
        <f t="shared" si="14"/>
        <v>2.6388888888888888</v>
      </c>
      <c r="I262" s="23"/>
      <c r="J262" s="23">
        <f t="shared" si="15"/>
        <v>0</v>
      </c>
    </row>
    <row r="263" spans="1:10" x14ac:dyDescent="0.25">
      <c r="A263" s="25">
        <v>45439</v>
      </c>
      <c r="B263" s="15" t="s">
        <v>454</v>
      </c>
      <c r="C263" s="23">
        <v>35.142857142857146</v>
      </c>
      <c r="D263" s="15" t="s">
        <v>17</v>
      </c>
      <c r="E263" s="23">
        <f t="shared" si="12"/>
        <v>5.8571428571428577</v>
      </c>
      <c r="F263" s="15" t="s">
        <v>589</v>
      </c>
      <c r="G263" s="23">
        <f t="shared" si="13"/>
        <v>29.285714285714288</v>
      </c>
      <c r="H263" s="23">
        <f t="shared" si="14"/>
        <v>29.285714285714288</v>
      </c>
      <c r="I263" s="23"/>
      <c r="J263" s="23">
        <f t="shared" si="15"/>
        <v>0</v>
      </c>
    </row>
    <row r="264" spans="1:10" x14ac:dyDescent="0.25">
      <c r="A264" s="25">
        <v>45440</v>
      </c>
      <c r="B264" s="15" t="s">
        <v>455</v>
      </c>
      <c r="C264" s="23">
        <v>35.25</v>
      </c>
      <c r="D264" s="15" t="s">
        <v>17</v>
      </c>
      <c r="E264" s="23">
        <f t="shared" ref="E264:E327" si="16">C264/120*20</f>
        <v>5.875</v>
      </c>
      <c r="F264" s="15" t="s">
        <v>589</v>
      </c>
      <c r="G264" s="23">
        <f t="shared" ref="G264:G327" si="17">C264-E264</f>
        <v>29.375</v>
      </c>
      <c r="H264" s="23">
        <f t="shared" ref="H264:H327" si="18">G264</f>
        <v>29.375</v>
      </c>
      <c r="I264" s="23"/>
      <c r="J264" s="23">
        <f t="shared" ref="J264:J327" si="19">G264-SUM(H264:I264)</f>
        <v>0</v>
      </c>
    </row>
    <row r="265" spans="1:10" x14ac:dyDescent="0.25">
      <c r="A265" s="25">
        <v>45444</v>
      </c>
      <c r="B265" s="15" t="s">
        <v>456</v>
      </c>
      <c r="C265" s="23">
        <v>10.25</v>
      </c>
      <c r="D265" s="15" t="s">
        <v>17</v>
      </c>
      <c r="E265" s="23">
        <f t="shared" si="16"/>
        <v>1.7083333333333335</v>
      </c>
      <c r="F265" s="15" t="s">
        <v>589</v>
      </c>
      <c r="G265" s="23">
        <f t="shared" si="17"/>
        <v>8.5416666666666661</v>
      </c>
      <c r="H265" s="23">
        <f t="shared" si="18"/>
        <v>8.5416666666666661</v>
      </c>
      <c r="I265" s="23"/>
      <c r="J265" s="23">
        <f t="shared" si="19"/>
        <v>0</v>
      </c>
    </row>
    <row r="266" spans="1:10" x14ac:dyDescent="0.25">
      <c r="A266" s="25">
        <v>45444</v>
      </c>
      <c r="B266" s="15" t="s">
        <v>457</v>
      </c>
      <c r="C266" s="23">
        <v>36</v>
      </c>
      <c r="D266" s="15" t="s">
        <v>17</v>
      </c>
      <c r="E266" s="23">
        <f t="shared" si="16"/>
        <v>6</v>
      </c>
      <c r="F266" s="15" t="s">
        <v>589</v>
      </c>
      <c r="G266" s="23">
        <f t="shared" si="17"/>
        <v>30</v>
      </c>
      <c r="H266" s="23">
        <f t="shared" si="18"/>
        <v>30</v>
      </c>
      <c r="I266" s="23"/>
      <c r="J266" s="23">
        <f t="shared" si="19"/>
        <v>0</v>
      </c>
    </row>
    <row r="267" spans="1:10" x14ac:dyDescent="0.25">
      <c r="A267" s="25">
        <v>45444</v>
      </c>
      <c r="B267" s="15" t="s">
        <v>458</v>
      </c>
      <c r="C267" s="23">
        <v>30.25</v>
      </c>
      <c r="D267" s="15" t="s">
        <v>17</v>
      </c>
      <c r="E267" s="23">
        <f t="shared" si="16"/>
        <v>5.0416666666666661</v>
      </c>
      <c r="F267" s="15" t="s">
        <v>589</v>
      </c>
      <c r="G267" s="23">
        <f t="shared" si="17"/>
        <v>25.208333333333336</v>
      </c>
      <c r="H267" s="23">
        <f t="shared" si="18"/>
        <v>25.208333333333336</v>
      </c>
      <c r="I267" s="23"/>
      <c r="J267" s="23">
        <f t="shared" si="19"/>
        <v>0</v>
      </c>
    </row>
    <row r="268" spans="1:10" x14ac:dyDescent="0.25">
      <c r="A268" s="25">
        <v>45446</v>
      </c>
      <c r="B268" s="15" t="s">
        <v>459</v>
      </c>
      <c r="C268" s="23">
        <v>30.166666666666668</v>
      </c>
      <c r="D268" s="15" t="s">
        <v>17</v>
      </c>
      <c r="E268" s="23">
        <f t="shared" si="16"/>
        <v>5.0277777777777777</v>
      </c>
      <c r="F268" s="15" t="s">
        <v>589</v>
      </c>
      <c r="G268" s="23">
        <f t="shared" si="17"/>
        <v>25.138888888888889</v>
      </c>
      <c r="H268" s="23">
        <f t="shared" si="18"/>
        <v>25.138888888888889</v>
      </c>
      <c r="I268" s="23"/>
      <c r="J268" s="23">
        <f t="shared" si="19"/>
        <v>0</v>
      </c>
    </row>
    <row r="269" spans="1:10" x14ac:dyDescent="0.25">
      <c r="A269" s="25">
        <v>45446</v>
      </c>
      <c r="B269" s="15" t="s">
        <v>460</v>
      </c>
      <c r="C269" s="23">
        <v>60.2</v>
      </c>
      <c r="D269" s="15" t="s">
        <v>17</v>
      </c>
      <c r="E269" s="23">
        <f t="shared" si="16"/>
        <v>10.033333333333335</v>
      </c>
      <c r="F269" s="15" t="s">
        <v>589</v>
      </c>
      <c r="G269" s="23">
        <f t="shared" si="17"/>
        <v>50.166666666666671</v>
      </c>
      <c r="H269" s="23">
        <f t="shared" si="18"/>
        <v>50.166666666666671</v>
      </c>
      <c r="I269" s="23"/>
      <c r="J269" s="23">
        <f t="shared" si="19"/>
        <v>0</v>
      </c>
    </row>
    <row r="270" spans="1:10" x14ac:dyDescent="0.25">
      <c r="A270" s="25">
        <v>45447</v>
      </c>
      <c r="B270" s="15" t="s">
        <v>461</v>
      </c>
      <c r="C270" s="23">
        <v>70.25</v>
      </c>
      <c r="D270" s="15" t="s">
        <v>17</v>
      </c>
      <c r="E270" s="23">
        <f t="shared" si="16"/>
        <v>11.708333333333334</v>
      </c>
      <c r="F270" s="15" t="s">
        <v>589</v>
      </c>
      <c r="G270" s="23">
        <f t="shared" si="17"/>
        <v>58.541666666666664</v>
      </c>
      <c r="H270" s="23">
        <f t="shared" si="18"/>
        <v>58.541666666666664</v>
      </c>
      <c r="I270" s="23"/>
      <c r="J270" s="23">
        <f t="shared" si="19"/>
        <v>0</v>
      </c>
    </row>
    <row r="271" spans="1:10" x14ac:dyDescent="0.25">
      <c r="A271" s="25">
        <v>45448</v>
      </c>
      <c r="B271" s="15" t="s">
        <v>462</v>
      </c>
      <c r="C271" s="23">
        <v>3.1111111111111112</v>
      </c>
      <c r="D271" s="15" t="s">
        <v>17</v>
      </c>
      <c r="E271" s="23">
        <f t="shared" si="16"/>
        <v>0.51851851851851849</v>
      </c>
      <c r="F271" s="15" t="s">
        <v>589</v>
      </c>
      <c r="G271" s="23">
        <f t="shared" si="17"/>
        <v>2.5925925925925926</v>
      </c>
      <c r="H271" s="23">
        <f t="shared" si="18"/>
        <v>2.5925925925925926</v>
      </c>
      <c r="I271" s="23"/>
      <c r="J271" s="23">
        <f t="shared" si="19"/>
        <v>0</v>
      </c>
    </row>
    <row r="272" spans="1:10" x14ac:dyDescent="0.25">
      <c r="A272" s="25">
        <v>45448</v>
      </c>
      <c r="B272" s="15" t="s">
        <v>463</v>
      </c>
      <c r="C272" s="23">
        <v>5.1428571428571432</v>
      </c>
      <c r="D272" s="15" t="s">
        <v>17</v>
      </c>
      <c r="E272" s="23">
        <f t="shared" si="16"/>
        <v>0.85714285714285721</v>
      </c>
      <c r="F272" s="15" t="s">
        <v>589</v>
      </c>
      <c r="G272" s="23">
        <f t="shared" si="17"/>
        <v>4.2857142857142865</v>
      </c>
      <c r="H272" s="23">
        <f t="shared" si="18"/>
        <v>4.2857142857142865</v>
      </c>
      <c r="I272" s="23"/>
      <c r="J272" s="23">
        <f t="shared" si="19"/>
        <v>0</v>
      </c>
    </row>
    <row r="273" spans="1:10" x14ac:dyDescent="0.25">
      <c r="A273" s="25">
        <v>45449</v>
      </c>
      <c r="B273" s="15" t="s">
        <v>464</v>
      </c>
      <c r="C273" s="23">
        <v>40.125</v>
      </c>
      <c r="D273" s="15" t="s">
        <v>17</v>
      </c>
      <c r="E273" s="23">
        <f t="shared" si="16"/>
        <v>6.6875</v>
      </c>
      <c r="F273" s="15" t="s">
        <v>589</v>
      </c>
      <c r="G273" s="23">
        <f t="shared" si="17"/>
        <v>33.4375</v>
      </c>
      <c r="H273" s="23">
        <f t="shared" si="18"/>
        <v>33.4375</v>
      </c>
      <c r="I273" s="23"/>
      <c r="J273" s="23">
        <f t="shared" si="19"/>
        <v>0</v>
      </c>
    </row>
    <row r="274" spans="1:10" x14ac:dyDescent="0.25">
      <c r="A274" s="25">
        <v>45450</v>
      </c>
      <c r="B274" s="15" t="s">
        <v>465</v>
      </c>
      <c r="C274" s="23">
        <v>5.1111111111111107</v>
      </c>
      <c r="D274" s="15" t="s">
        <v>17</v>
      </c>
      <c r="E274" s="23">
        <f t="shared" si="16"/>
        <v>0.85185185185185186</v>
      </c>
      <c r="F274" s="15" t="s">
        <v>589</v>
      </c>
      <c r="G274" s="23">
        <f t="shared" si="17"/>
        <v>4.2592592592592586</v>
      </c>
      <c r="H274" s="23">
        <f t="shared" si="18"/>
        <v>4.2592592592592586</v>
      </c>
      <c r="I274" s="23"/>
      <c r="J274" s="23">
        <f t="shared" si="19"/>
        <v>0</v>
      </c>
    </row>
    <row r="275" spans="1:10" x14ac:dyDescent="0.25">
      <c r="A275" s="25">
        <v>45450</v>
      </c>
      <c r="B275" s="15" t="s">
        <v>466</v>
      </c>
      <c r="C275" s="23">
        <v>8.125</v>
      </c>
      <c r="D275" s="15" t="s">
        <v>17</v>
      </c>
      <c r="E275" s="23">
        <f t="shared" si="16"/>
        <v>1.3541666666666665</v>
      </c>
      <c r="F275" s="15" t="s">
        <v>589</v>
      </c>
      <c r="G275" s="23">
        <f t="shared" si="17"/>
        <v>6.7708333333333339</v>
      </c>
      <c r="H275" s="23">
        <f t="shared" si="18"/>
        <v>6.7708333333333339</v>
      </c>
      <c r="I275" s="23"/>
      <c r="J275" s="23">
        <f t="shared" si="19"/>
        <v>0</v>
      </c>
    </row>
    <row r="276" spans="1:10" x14ac:dyDescent="0.25">
      <c r="A276" s="25">
        <v>45450</v>
      </c>
      <c r="B276" s="15" t="s">
        <v>467</v>
      </c>
      <c r="C276" s="23">
        <v>35.25</v>
      </c>
      <c r="D276" s="15" t="s">
        <v>17</v>
      </c>
      <c r="E276" s="23">
        <f t="shared" si="16"/>
        <v>5.875</v>
      </c>
      <c r="F276" s="15" t="s">
        <v>589</v>
      </c>
      <c r="G276" s="23">
        <f t="shared" si="17"/>
        <v>29.375</v>
      </c>
      <c r="H276" s="23">
        <f t="shared" si="18"/>
        <v>29.375</v>
      </c>
      <c r="I276" s="23"/>
      <c r="J276" s="23">
        <f t="shared" si="19"/>
        <v>0</v>
      </c>
    </row>
    <row r="277" spans="1:10" x14ac:dyDescent="0.25">
      <c r="A277" s="25">
        <v>45450</v>
      </c>
      <c r="B277" s="15" t="s">
        <v>468</v>
      </c>
      <c r="C277" s="23">
        <v>50.142857142857146</v>
      </c>
      <c r="D277" s="15" t="s">
        <v>17</v>
      </c>
      <c r="E277" s="23">
        <f t="shared" si="16"/>
        <v>8.3571428571428577</v>
      </c>
      <c r="F277" s="15" t="s">
        <v>589</v>
      </c>
      <c r="G277" s="23">
        <f t="shared" si="17"/>
        <v>41.785714285714292</v>
      </c>
      <c r="H277" s="23">
        <f t="shared" si="18"/>
        <v>41.785714285714292</v>
      </c>
      <c r="I277" s="23"/>
      <c r="J277" s="23">
        <f t="shared" si="19"/>
        <v>0</v>
      </c>
    </row>
    <row r="278" spans="1:10" x14ac:dyDescent="0.25">
      <c r="A278" s="25">
        <v>45452</v>
      </c>
      <c r="B278" s="15" t="s">
        <v>469</v>
      </c>
      <c r="C278" s="23">
        <v>30.25</v>
      </c>
      <c r="D278" s="15" t="s">
        <v>17</v>
      </c>
      <c r="E278" s="23">
        <f t="shared" si="16"/>
        <v>5.0416666666666661</v>
      </c>
      <c r="F278" s="15" t="s">
        <v>589</v>
      </c>
      <c r="G278" s="23">
        <f t="shared" si="17"/>
        <v>25.208333333333336</v>
      </c>
      <c r="H278" s="23">
        <f t="shared" si="18"/>
        <v>25.208333333333336</v>
      </c>
      <c r="I278" s="23"/>
      <c r="J278" s="23">
        <f t="shared" si="19"/>
        <v>0</v>
      </c>
    </row>
    <row r="279" spans="1:10" x14ac:dyDescent="0.25">
      <c r="A279" s="25">
        <v>45453</v>
      </c>
      <c r="B279" s="15" t="s">
        <v>470</v>
      </c>
      <c r="C279" s="23">
        <v>4.2</v>
      </c>
      <c r="D279" s="15" t="s">
        <v>17</v>
      </c>
      <c r="E279" s="23">
        <f t="shared" si="16"/>
        <v>0.70000000000000007</v>
      </c>
      <c r="F279" s="15" t="s">
        <v>589</v>
      </c>
      <c r="G279" s="23">
        <f t="shared" si="17"/>
        <v>3.5</v>
      </c>
      <c r="H279" s="23">
        <f t="shared" si="18"/>
        <v>3.5</v>
      </c>
      <c r="I279" s="23"/>
      <c r="J279" s="23">
        <f t="shared" si="19"/>
        <v>0</v>
      </c>
    </row>
    <row r="280" spans="1:10" x14ac:dyDescent="0.25">
      <c r="A280" s="25">
        <v>45453</v>
      </c>
      <c r="B280" s="15" t="s">
        <v>471</v>
      </c>
      <c r="C280" s="23">
        <v>40.166666666666664</v>
      </c>
      <c r="D280" s="15" t="s">
        <v>17</v>
      </c>
      <c r="E280" s="23">
        <f t="shared" si="16"/>
        <v>6.6944444444444438</v>
      </c>
      <c r="F280" s="15" t="s">
        <v>589</v>
      </c>
      <c r="G280" s="23">
        <f t="shared" si="17"/>
        <v>33.472222222222221</v>
      </c>
      <c r="H280" s="23">
        <f t="shared" si="18"/>
        <v>33.472222222222221</v>
      </c>
      <c r="I280" s="23"/>
      <c r="J280" s="23">
        <f t="shared" si="19"/>
        <v>0</v>
      </c>
    </row>
    <row r="281" spans="1:10" x14ac:dyDescent="0.25">
      <c r="A281" s="25">
        <v>45457</v>
      </c>
      <c r="B281" s="15" t="s">
        <v>472</v>
      </c>
      <c r="C281" s="23">
        <v>55.142857142857146</v>
      </c>
      <c r="D281" s="15" t="s">
        <v>17</v>
      </c>
      <c r="E281" s="23">
        <f t="shared" si="16"/>
        <v>9.1904761904761916</v>
      </c>
      <c r="F281" s="15" t="s">
        <v>589</v>
      </c>
      <c r="G281" s="23">
        <f t="shared" si="17"/>
        <v>45.952380952380956</v>
      </c>
      <c r="H281" s="23">
        <f t="shared" si="18"/>
        <v>45.952380952380956</v>
      </c>
      <c r="I281" s="23"/>
      <c r="J281" s="23">
        <f t="shared" si="19"/>
        <v>0</v>
      </c>
    </row>
    <row r="282" spans="1:10" x14ac:dyDescent="0.25">
      <c r="A282" s="25">
        <v>45458</v>
      </c>
      <c r="B282" s="15" t="s">
        <v>473</v>
      </c>
      <c r="C282" s="23">
        <v>12.25</v>
      </c>
      <c r="D282" s="15" t="s">
        <v>17</v>
      </c>
      <c r="E282" s="23">
        <f t="shared" si="16"/>
        <v>2.0416666666666665</v>
      </c>
      <c r="F282" s="15" t="s">
        <v>589</v>
      </c>
      <c r="G282" s="23">
        <f t="shared" si="17"/>
        <v>10.208333333333334</v>
      </c>
      <c r="H282" s="23">
        <f t="shared" si="18"/>
        <v>10.208333333333334</v>
      </c>
      <c r="I282" s="23"/>
      <c r="J282" s="23">
        <f t="shared" si="19"/>
        <v>0</v>
      </c>
    </row>
    <row r="283" spans="1:10" x14ac:dyDescent="0.25">
      <c r="A283" s="25">
        <v>45458</v>
      </c>
      <c r="B283" s="15" t="s">
        <v>474</v>
      </c>
      <c r="C283" s="23">
        <v>12.333333333333334</v>
      </c>
      <c r="D283" s="15" t="s">
        <v>17</v>
      </c>
      <c r="E283" s="23">
        <f t="shared" si="16"/>
        <v>2.0555555555555558</v>
      </c>
      <c r="F283" s="15" t="s">
        <v>589</v>
      </c>
      <c r="G283" s="23">
        <f t="shared" si="17"/>
        <v>10.277777777777779</v>
      </c>
      <c r="H283" s="23">
        <f t="shared" si="18"/>
        <v>10.277777777777779</v>
      </c>
      <c r="I283" s="23"/>
      <c r="J283" s="23">
        <f t="shared" si="19"/>
        <v>0</v>
      </c>
    </row>
    <row r="284" spans="1:10" x14ac:dyDescent="0.25">
      <c r="A284" s="25">
        <v>45458</v>
      </c>
      <c r="B284" s="15" t="s">
        <v>475</v>
      </c>
      <c r="C284" s="23">
        <v>50.125</v>
      </c>
      <c r="D284" s="15" t="s">
        <v>17</v>
      </c>
      <c r="E284" s="23">
        <f t="shared" si="16"/>
        <v>8.3541666666666679</v>
      </c>
      <c r="F284" s="15" t="s">
        <v>589</v>
      </c>
      <c r="G284" s="23">
        <f t="shared" si="17"/>
        <v>41.770833333333329</v>
      </c>
      <c r="H284" s="23">
        <f t="shared" si="18"/>
        <v>41.770833333333329</v>
      </c>
      <c r="I284" s="23"/>
      <c r="J284" s="23">
        <f t="shared" si="19"/>
        <v>0</v>
      </c>
    </row>
    <row r="285" spans="1:10" x14ac:dyDescent="0.25">
      <c r="A285" s="25">
        <v>45459</v>
      </c>
      <c r="B285" s="15" t="s">
        <v>476</v>
      </c>
      <c r="C285" s="23">
        <v>12.111111111111111</v>
      </c>
      <c r="D285" s="15" t="s">
        <v>17</v>
      </c>
      <c r="E285" s="23">
        <f t="shared" si="16"/>
        <v>2.0185185185185182</v>
      </c>
      <c r="F285" s="15" t="s">
        <v>589</v>
      </c>
      <c r="G285" s="23">
        <f t="shared" si="17"/>
        <v>10.092592592592592</v>
      </c>
      <c r="H285" s="23">
        <f t="shared" si="18"/>
        <v>10.092592592592592</v>
      </c>
      <c r="I285" s="23"/>
      <c r="J285" s="23">
        <f t="shared" si="19"/>
        <v>0</v>
      </c>
    </row>
    <row r="286" spans="1:10" x14ac:dyDescent="0.25">
      <c r="A286" s="25">
        <v>45460</v>
      </c>
      <c r="B286" s="15" t="s">
        <v>477</v>
      </c>
      <c r="C286" s="23">
        <v>6.1428571428571432</v>
      </c>
      <c r="D286" s="15" t="s">
        <v>17</v>
      </c>
      <c r="E286" s="23">
        <f t="shared" si="16"/>
        <v>1.0238095238095239</v>
      </c>
      <c r="F286" s="15" t="s">
        <v>589</v>
      </c>
      <c r="G286" s="23">
        <f t="shared" si="17"/>
        <v>5.1190476190476195</v>
      </c>
      <c r="H286" s="23">
        <f t="shared" si="18"/>
        <v>5.1190476190476195</v>
      </c>
      <c r="I286" s="23"/>
      <c r="J286" s="23">
        <f t="shared" si="19"/>
        <v>0</v>
      </c>
    </row>
    <row r="287" spans="1:10" x14ac:dyDescent="0.25">
      <c r="A287" s="25">
        <v>45460</v>
      </c>
      <c r="B287" s="15" t="s">
        <v>478</v>
      </c>
      <c r="C287" s="23">
        <v>35.25</v>
      </c>
      <c r="D287" s="15" t="s">
        <v>17</v>
      </c>
      <c r="E287" s="23">
        <f t="shared" si="16"/>
        <v>5.875</v>
      </c>
      <c r="F287" s="15" t="s">
        <v>589</v>
      </c>
      <c r="G287" s="23">
        <f t="shared" si="17"/>
        <v>29.375</v>
      </c>
      <c r="H287" s="23">
        <f t="shared" si="18"/>
        <v>29.375</v>
      </c>
      <c r="I287" s="23"/>
      <c r="J287" s="23">
        <f t="shared" si="19"/>
        <v>0</v>
      </c>
    </row>
    <row r="288" spans="1:10" x14ac:dyDescent="0.25">
      <c r="A288" s="25">
        <v>45461</v>
      </c>
      <c r="B288" s="15" t="s">
        <v>479</v>
      </c>
      <c r="C288" s="23">
        <v>5.333333333333333</v>
      </c>
      <c r="D288" s="15" t="s">
        <v>17</v>
      </c>
      <c r="E288" s="23">
        <f t="shared" si="16"/>
        <v>0.88888888888888884</v>
      </c>
      <c r="F288" s="15" t="s">
        <v>589</v>
      </c>
      <c r="G288" s="23">
        <f t="shared" si="17"/>
        <v>4.4444444444444446</v>
      </c>
      <c r="H288" s="23">
        <f t="shared" si="18"/>
        <v>4.4444444444444446</v>
      </c>
      <c r="I288" s="23"/>
      <c r="J288" s="23">
        <f t="shared" si="19"/>
        <v>0</v>
      </c>
    </row>
    <row r="289" spans="1:10" x14ac:dyDescent="0.25">
      <c r="A289" s="25">
        <v>45461</v>
      </c>
      <c r="B289" s="15" t="s">
        <v>480</v>
      </c>
      <c r="C289" s="23">
        <v>15.2</v>
      </c>
      <c r="D289" s="15" t="s">
        <v>17</v>
      </c>
      <c r="E289" s="23">
        <f t="shared" si="16"/>
        <v>2.5333333333333332</v>
      </c>
      <c r="F289" s="15" t="s">
        <v>589</v>
      </c>
      <c r="G289" s="23">
        <f t="shared" si="17"/>
        <v>12.666666666666666</v>
      </c>
      <c r="H289" s="23">
        <f t="shared" si="18"/>
        <v>12.666666666666666</v>
      </c>
      <c r="I289" s="23"/>
      <c r="J289" s="23">
        <f t="shared" si="19"/>
        <v>0</v>
      </c>
    </row>
    <row r="290" spans="1:10" x14ac:dyDescent="0.25">
      <c r="A290" s="25">
        <v>45463</v>
      </c>
      <c r="B290" s="15" t="s">
        <v>481</v>
      </c>
      <c r="C290" s="23">
        <v>15.25</v>
      </c>
      <c r="D290" s="15" t="s">
        <v>17</v>
      </c>
      <c r="E290" s="23">
        <f t="shared" si="16"/>
        <v>2.5416666666666665</v>
      </c>
      <c r="F290" s="15" t="s">
        <v>589</v>
      </c>
      <c r="G290" s="23">
        <f t="shared" si="17"/>
        <v>12.708333333333334</v>
      </c>
      <c r="H290" s="23">
        <f t="shared" si="18"/>
        <v>12.708333333333334</v>
      </c>
      <c r="I290" s="23"/>
      <c r="J290" s="23">
        <f t="shared" si="19"/>
        <v>0</v>
      </c>
    </row>
    <row r="291" spans="1:10" x14ac:dyDescent="0.25">
      <c r="A291" s="25">
        <v>45463</v>
      </c>
      <c r="B291" s="15" t="s">
        <v>482</v>
      </c>
      <c r="C291" s="23">
        <v>12.2</v>
      </c>
      <c r="D291" s="15" t="s">
        <v>17</v>
      </c>
      <c r="E291" s="23">
        <f t="shared" si="16"/>
        <v>2.0333333333333332</v>
      </c>
      <c r="F291" s="15" t="s">
        <v>589</v>
      </c>
      <c r="G291" s="23">
        <f t="shared" si="17"/>
        <v>10.166666666666666</v>
      </c>
      <c r="H291" s="23">
        <f t="shared" si="18"/>
        <v>10.166666666666666</v>
      </c>
      <c r="I291" s="23"/>
      <c r="J291" s="23">
        <f t="shared" si="19"/>
        <v>0</v>
      </c>
    </row>
    <row r="292" spans="1:10" x14ac:dyDescent="0.25">
      <c r="A292" s="25">
        <v>45463</v>
      </c>
      <c r="B292" s="15" t="s">
        <v>483</v>
      </c>
      <c r="C292" s="23">
        <v>40.333333333333336</v>
      </c>
      <c r="D292" s="15" t="s">
        <v>17</v>
      </c>
      <c r="E292" s="23">
        <f t="shared" si="16"/>
        <v>6.7222222222222232</v>
      </c>
      <c r="F292" s="15" t="s">
        <v>589</v>
      </c>
      <c r="G292" s="23">
        <f t="shared" si="17"/>
        <v>33.611111111111114</v>
      </c>
      <c r="H292" s="23">
        <f t="shared" si="18"/>
        <v>33.611111111111114</v>
      </c>
      <c r="I292" s="23"/>
      <c r="J292" s="23">
        <f t="shared" si="19"/>
        <v>0</v>
      </c>
    </row>
    <row r="293" spans="1:10" x14ac:dyDescent="0.25">
      <c r="A293" s="25">
        <v>45464</v>
      </c>
      <c r="B293" s="15" t="s">
        <v>484</v>
      </c>
      <c r="C293" s="23">
        <v>20.333333333333332</v>
      </c>
      <c r="D293" s="15" t="s">
        <v>17</v>
      </c>
      <c r="E293" s="23">
        <f t="shared" si="16"/>
        <v>3.3888888888888884</v>
      </c>
      <c r="F293" s="15" t="s">
        <v>589</v>
      </c>
      <c r="G293" s="23">
        <f t="shared" si="17"/>
        <v>16.944444444444443</v>
      </c>
      <c r="H293" s="23">
        <f t="shared" si="18"/>
        <v>16.944444444444443</v>
      </c>
      <c r="I293" s="23"/>
      <c r="J293" s="23">
        <f t="shared" si="19"/>
        <v>0</v>
      </c>
    </row>
    <row r="294" spans="1:10" x14ac:dyDescent="0.25">
      <c r="A294" s="25">
        <v>45464</v>
      </c>
      <c r="B294" s="15" t="s">
        <v>485</v>
      </c>
      <c r="C294" s="23">
        <v>5.1111111111111107</v>
      </c>
      <c r="D294" s="15" t="s">
        <v>17</v>
      </c>
      <c r="E294" s="23">
        <f t="shared" si="16"/>
        <v>0.85185185185185186</v>
      </c>
      <c r="F294" s="15" t="s">
        <v>589</v>
      </c>
      <c r="G294" s="23">
        <f t="shared" si="17"/>
        <v>4.2592592592592586</v>
      </c>
      <c r="H294" s="23">
        <f t="shared" si="18"/>
        <v>4.2592592592592586</v>
      </c>
      <c r="I294" s="23"/>
      <c r="J294" s="23">
        <f t="shared" si="19"/>
        <v>0</v>
      </c>
    </row>
    <row r="295" spans="1:10" x14ac:dyDescent="0.25">
      <c r="A295" s="25">
        <v>45464</v>
      </c>
      <c r="B295" s="15" t="s">
        <v>486</v>
      </c>
      <c r="C295" s="23">
        <v>12.25</v>
      </c>
      <c r="D295" s="15" t="s">
        <v>17</v>
      </c>
      <c r="E295" s="23">
        <f t="shared" si="16"/>
        <v>2.0416666666666665</v>
      </c>
      <c r="F295" s="15" t="s">
        <v>589</v>
      </c>
      <c r="G295" s="23">
        <f t="shared" si="17"/>
        <v>10.208333333333334</v>
      </c>
      <c r="H295" s="23">
        <f t="shared" si="18"/>
        <v>10.208333333333334</v>
      </c>
      <c r="I295" s="23"/>
      <c r="J295" s="23">
        <f t="shared" si="19"/>
        <v>0</v>
      </c>
    </row>
    <row r="296" spans="1:10" x14ac:dyDescent="0.25">
      <c r="A296" s="25">
        <v>45464</v>
      </c>
      <c r="B296" s="15" t="s">
        <v>487</v>
      </c>
      <c r="C296" s="23">
        <v>6.166666666666667</v>
      </c>
      <c r="D296" s="15" t="s">
        <v>17</v>
      </c>
      <c r="E296" s="23">
        <f t="shared" si="16"/>
        <v>1.0277777777777779</v>
      </c>
      <c r="F296" s="15" t="s">
        <v>589</v>
      </c>
      <c r="G296" s="23">
        <f t="shared" si="17"/>
        <v>5.1388888888888893</v>
      </c>
      <c r="H296" s="23">
        <f t="shared" si="18"/>
        <v>5.1388888888888893</v>
      </c>
      <c r="I296" s="23"/>
      <c r="J296" s="23">
        <f t="shared" si="19"/>
        <v>0</v>
      </c>
    </row>
    <row r="297" spans="1:10" x14ac:dyDescent="0.25">
      <c r="A297" s="25">
        <v>45464</v>
      </c>
      <c r="B297" s="15" t="s">
        <v>488</v>
      </c>
      <c r="C297" s="23">
        <v>40.25</v>
      </c>
      <c r="D297" s="15" t="s">
        <v>17</v>
      </c>
      <c r="E297" s="23">
        <f t="shared" si="16"/>
        <v>6.708333333333333</v>
      </c>
      <c r="F297" s="15" t="s">
        <v>589</v>
      </c>
      <c r="G297" s="23">
        <f t="shared" si="17"/>
        <v>33.541666666666664</v>
      </c>
      <c r="H297" s="23">
        <f t="shared" si="18"/>
        <v>33.541666666666664</v>
      </c>
      <c r="I297" s="23"/>
      <c r="J297" s="23">
        <f t="shared" si="19"/>
        <v>0</v>
      </c>
    </row>
    <row r="298" spans="1:10" x14ac:dyDescent="0.25">
      <c r="A298" s="25">
        <v>45465</v>
      </c>
      <c r="B298" s="15" t="s">
        <v>489</v>
      </c>
      <c r="C298" s="23">
        <v>12.333333333333334</v>
      </c>
      <c r="D298" s="15" t="s">
        <v>17</v>
      </c>
      <c r="E298" s="23">
        <f t="shared" si="16"/>
        <v>2.0555555555555558</v>
      </c>
      <c r="F298" s="15" t="s">
        <v>589</v>
      </c>
      <c r="G298" s="23">
        <f t="shared" si="17"/>
        <v>10.277777777777779</v>
      </c>
      <c r="H298" s="23">
        <f t="shared" si="18"/>
        <v>10.277777777777779</v>
      </c>
      <c r="I298" s="23"/>
      <c r="J298" s="23">
        <f t="shared" si="19"/>
        <v>0</v>
      </c>
    </row>
    <row r="299" spans="1:10" x14ac:dyDescent="0.25">
      <c r="A299" s="25">
        <v>45465</v>
      </c>
      <c r="B299" s="15" t="s">
        <v>490</v>
      </c>
      <c r="C299" s="23">
        <v>75.142857142857139</v>
      </c>
      <c r="D299" s="15" t="s">
        <v>17</v>
      </c>
      <c r="E299" s="23">
        <f t="shared" si="16"/>
        <v>12.523809523809524</v>
      </c>
      <c r="F299" s="15" t="s">
        <v>589</v>
      </c>
      <c r="G299" s="23">
        <f t="shared" si="17"/>
        <v>62.619047619047613</v>
      </c>
      <c r="H299" s="23">
        <f t="shared" si="18"/>
        <v>62.619047619047613</v>
      </c>
      <c r="I299" s="23"/>
      <c r="J299" s="23">
        <f t="shared" si="19"/>
        <v>0</v>
      </c>
    </row>
    <row r="300" spans="1:10" x14ac:dyDescent="0.25">
      <c r="A300" s="25">
        <v>45471</v>
      </c>
      <c r="B300" s="15" t="s">
        <v>491</v>
      </c>
      <c r="C300" s="23">
        <v>7.1428571428571432</v>
      </c>
      <c r="D300" s="15" t="s">
        <v>17</v>
      </c>
      <c r="E300" s="23">
        <f t="shared" si="16"/>
        <v>1.1904761904761905</v>
      </c>
      <c r="F300" s="15" t="s">
        <v>589</v>
      </c>
      <c r="G300" s="23">
        <f t="shared" si="17"/>
        <v>5.9523809523809526</v>
      </c>
      <c r="H300" s="23">
        <f t="shared" si="18"/>
        <v>5.9523809523809526</v>
      </c>
      <c r="I300" s="23"/>
      <c r="J300" s="23">
        <f t="shared" si="19"/>
        <v>0</v>
      </c>
    </row>
    <row r="301" spans="1:10" x14ac:dyDescent="0.25">
      <c r="A301" s="25">
        <v>45471</v>
      </c>
      <c r="B301" s="15" t="s">
        <v>492</v>
      </c>
      <c r="C301" s="23">
        <v>13</v>
      </c>
      <c r="D301" s="15" t="s">
        <v>17</v>
      </c>
      <c r="E301" s="23">
        <f t="shared" si="16"/>
        <v>2.166666666666667</v>
      </c>
      <c r="F301" s="15" t="s">
        <v>589</v>
      </c>
      <c r="G301" s="23">
        <f t="shared" si="17"/>
        <v>10.833333333333332</v>
      </c>
      <c r="H301" s="23">
        <f t="shared" si="18"/>
        <v>10.833333333333332</v>
      </c>
      <c r="I301" s="23"/>
      <c r="J301" s="23">
        <f t="shared" si="19"/>
        <v>0</v>
      </c>
    </row>
    <row r="302" spans="1:10" x14ac:dyDescent="0.25">
      <c r="A302" s="25">
        <v>45473</v>
      </c>
      <c r="B302" s="15" t="s">
        <v>493</v>
      </c>
      <c r="C302" s="23">
        <v>5.1111111111111107</v>
      </c>
      <c r="D302" s="15" t="s">
        <v>17</v>
      </c>
      <c r="E302" s="23">
        <f t="shared" si="16"/>
        <v>0.85185185185185186</v>
      </c>
      <c r="F302" s="15" t="s">
        <v>589</v>
      </c>
      <c r="G302" s="23">
        <f t="shared" si="17"/>
        <v>4.2592592592592586</v>
      </c>
      <c r="H302" s="23">
        <f t="shared" si="18"/>
        <v>4.2592592592592586</v>
      </c>
      <c r="I302" s="23"/>
      <c r="J302" s="23">
        <f t="shared" si="19"/>
        <v>0</v>
      </c>
    </row>
    <row r="303" spans="1:10" x14ac:dyDescent="0.25">
      <c r="A303" s="25">
        <v>45474</v>
      </c>
      <c r="B303" s="15" t="s">
        <v>494</v>
      </c>
      <c r="C303" s="23">
        <v>12.111111111111111</v>
      </c>
      <c r="D303" s="15" t="s">
        <v>17</v>
      </c>
      <c r="E303" s="23">
        <f t="shared" si="16"/>
        <v>2.0185185185185182</v>
      </c>
      <c r="F303" s="15" t="s">
        <v>589</v>
      </c>
      <c r="G303" s="23">
        <f t="shared" si="17"/>
        <v>10.092592592592592</v>
      </c>
      <c r="H303" s="23">
        <f t="shared" si="18"/>
        <v>10.092592592592592</v>
      </c>
      <c r="I303" s="23"/>
      <c r="J303" s="23">
        <f t="shared" si="19"/>
        <v>0</v>
      </c>
    </row>
    <row r="304" spans="1:10" x14ac:dyDescent="0.25">
      <c r="A304" s="25">
        <v>45475</v>
      </c>
      <c r="B304" s="15" t="s">
        <v>495</v>
      </c>
      <c r="C304" s="23">
        <v>10.333333333333334</v>
      </c>
      <c r="D304" s="15" t="s">
        <v>17</v>
      </c>
      <c r="E304" s="23">
        <f t="shared" si="16"/>
        <v>1.7222222222222223</v>
      </c>
      <c r="F304" s="15" t="s">
        <v>589</v>
      </c>
      <c r="G304" s="23">
        <f t="shared" si="17"/>
        <v>8.6111111111111107</v>
      </c>
      <c r="H304" s="23">
        <f t="shared" si="18"/>
        <v>8.6111111111111107</v>
      </c>
      <c r="I304" s="23"/>
      <c r="J304" s="23">
        <f t="shared" si="19"/>
        <v>0</v>
      </c>
    </row>
    <row r="305" spans="1:10" x14ac:dyDescent="0.25">
      <c r="A305" s="25">
        <v>45476</v>
      </c>
      <c r="B305" s="15" t="s">
        <v>496</v>
      </c>
      <c r="C305" s="23">
        <v>15.25</v>
      </c>
      <c r="D305" s="15" t="s">
        <v>17</v>
      </c>
      <c r="E305" s="23">
        <f t="shared" si="16"/>
        <v>2.5416666666666665</v>
      </c>
      <c r="F305" s="15" t="s">
        <v>589</v>
      </c>
      <c r="G305" s="23">
        <f t="shared" si="17"/>
        <v>12.708333333333334</v>
      </c>
      <c r="H305" s="23">
        <f t="shared" si="18"/>
        <v>12.708333333333334</v>
      </c>
      <c r="I305" s="23"/>
      <c r="J305" s="23">
        <f t="shared" si="19"/>
        <v>0</v>
      </c>
    </row>
    <row r="306" spans="1:10" x14ac:dyDescent="0.25">
      <c r="A306" s="25">
        <v>45476</v>
      </c>
      <c r="B306" s="15" t="s">
        <v>497</v>
      </c>
      <c r="C306" s="23">
        <v>6.333333333333333</v>
      </c>
      <c r="D306" s="15" t="s">
        <v>17</v>
      </c>
      <c r="E306" s="23">
        <f t="shared" si="16"/>
        <v>1.0555555555555556</v>
      </c>
      <c r="F306" s="15" t="s">
        <v>589</v>
      </c>
      <c r="G306" s="23">
        <f t="shared" si="17"/>
        <v>5.2777777777777777</v>
      </c>
      <c r="H306" s="23">
        <f t="shared" si="18"/>
        <v>5.2777777777777777</v>
      </c>
      <c r="I306" s="23"/>
      <c r="J306" s="23">
        <f t="shared" si="19"/>
        <v>0</v>
      </c>
    </row>
    <row r="307" spans="1:10" x14ac:dyDescent="0.25">
      <c r="A307" s="25">
        <v>45476</v>
      </c>
      <c r="B307" s="15" t="s">
        <v>498</v>
      </c>
      <c r="C307" s="23">
        <v>80.25</v>
      </c>
      <c r="D307" s="15" t="s">
        <v>17</v>
      </c>
      <c r="E307" s="23">
        <f t="shared" si="16"/>
        <v>13.375</v>
      </c>
      <c r="F307" s="15" t="s">
        <v>589</v>
      </c>
      <c r="G307" s="23">
        <f t="shared" si="17"/>
        <v>66.875</v>
      </c>
      <c r="H307" s="23">
        <f t="shared" si="18"/>
        <v>66.875</v>
      </c>
      <c r="I307" s="23"/>
      <c r="J307" s="23">
        <f t="shared" si="19"/>
        <v>0</v>
      </c>
    </row>
    <row r="308" spans="1:10" x14ac:dyDescent="0.25">
      <c r="A308" s="25">
        <v>45477</v>
      </c>
      <c r="B308" s="15" t="s">
        <v>499</v>
      </c>
      <c r="C308" s="23">
        <v>30.142857142857142</v>
      </c>
      <c r="D308" s="15" t="s">
        <v>17</v>
      </c>
      <c r="E308" s="23">
        <f t="shared" si="16"/>
        <v>5.0238095238095237</v>
      </c>
      <c r="F308" s="15" t="s">
        <v>589</v>
      </c>
      <c r="G308" s="23">
        <f t="shared" si="17"/>
        <v>25.11904761904762</v>
      </c>
      <c r="H308" s="23">
        <f t="shared" si="18"/>
        <v>25.11904761904762</v>
      </c>
      <c r="I308" s="23"/>
      <c r="J308" s="23">
        <f t="shared" si="19"/>
        <v>0</v>
      </c>
    </row>
    <row r="309" spans="1:10" x14ac:dyDescent="0.25">
      <c r="A309" s="25">
        <v>45481</v>
      </c>
      <c r="B309" s="15" t="s">
        <v>500</v>
      </c>
      <c r="C309" s="23">
        <v>40.5</v>
      </c>
      <c r="D309" s="15" t="s">
        <v>17</v>
      </c>
      <c r="E309" s="23">
        <f t="shared" si="16"/>
        <v>6.75</v>
      </c>
      <c r="F309" s="15" t="s">
        <v>589</v>
      </c>
      <c r="G309" s="23">
        <f t="shared" si="17"/>
        <v>33.75</v>
      </c>
      <c r="H309" s="23">
        <f t="shared" si="18"/>
        <v>33.75</v>
      </c>
      <c r="I309" s="23"/>
      <c r="J309" s="23">
        <f t="shared" si="19"/>
        <v>0</v>
      </c>
    </row>
    <row r="310" spans="1:10" x14ac:dyDescent="0.25">
      <c r="A310" s="25">
        <v>45485</v>
      </c>
      <c r="B310" s="15" t="s">
        <v>501</v>
      </c>
      <c r="C310" s="23">
        <v>31</v>
      </c>
      <c r="D310" s="15" t="s">
        <v>17</v>
      </c>
      <c r="E310" s="23">
        <f t="shared" si="16"/>
        <v>5.166666666666667</v>
      </c>
      <c r="F310" s="15" t="s">
        <v>589</v>
      </c>
      <c r="G310" s="23">
        <f t="shared" si="17"/>
        <v>25.833333333333332</v>
      </c>
      <c r="H310" s="23">
        <f t="shared" si="18"/>
        <v>25.833333333333332</v>
      </c>
      <c r="I310" s="23"/>
      <c r="J310" s="23">
        <f t="shared" si="19"/>
        <v>0</v>
      </c>
    </row>
    <row r="311" spans="1:10" x14ac:dyDescent="0.25">
      <c r="A311" s="25">
        <v>45486</v>
      </c>
      <c r="B311" s="15" t="s">
        <v>502</v>
      </c>
      <c r="C311" s="23">
        <v>86</v>
      </c>
      <c r="D311" s="15" t="s">
        <v>17</v>
      </c>
      <c r="E311" s="23">
        <f t="shared" si="16"/>
        <v>14.333333333333334</v>
      </c>
      <c r="F311" s="15" t="s">
        <v>589</v>
      </c>
      <c r="G311" s="23">
        <f t="shared" si="17"/>
        <v>71.666666666666671</v>
      </c>
      <c r="H311" s="23">
        <f t="shared" si="18"/>
        <v>71.666666666666671</v>
      </c>
      <c r="I311" s="23"/>
      <c r="J311" s="23">
        <f t="shared" si="19"/>
        <v>0</v>
      </c>
    </row>
    <row r="312" spans="1:10" x14ac:dyDescent="0.25">
      <c r="A312" s="25">
        <v>45487</v>
      </c>
      <c r="B312" s="15" t="s">
        <v>503</v>
      </c>
      <c r="C312" s="23">
        <v>30.142857142857142</v>
      </c>
      <c r="D312" s="15" t="s">
        <v>17</v>
      </c>
      <c r="E312" s="23">
        <f t="shared" si="16"/>
        <v>5.0238095238095237</v>
      </c>
      <c r="F312" s="15" t="s">
        <v>589</v>
      </c>
      <c r="G312" s="23">
        <f t="shared" si="17"/>
        <v>25.11904761904762</v>
      </c>
      <c r="H312" s="23">
        <f t="shared" si="18"/>
        <v>25.11904761904762</v>
      </c>
      <c r="I312" s="23"/>
      <c r="J312" s="23">
        <f t="shared" si="19"/>
        <v>0</v>
      </c>
    </row>
    <row r="313" spans="1:10" x14ac:dyDescent="0.25">
      <c r="A313" s="25">
        <v>45488</v>
      </c>
      <c r="B313" s="15" t="s">
        <v>504</v>
      </c>
      <c r="C313" s="23">
        <v>10.166666666666666</v>
      </c>
      <c r="D313" s="15" t="s">
        <v>17</v>
      </c>
      <c r="E313" s="23">
        <f t="shared" si="16"/>
        <v>1.6944444444444442</v>
      </c>
      <c r="F313" s="15" t="s">
        <v>589</v>
      </c>
      <c r="G313" s="23">
        <f t="shared" si="17"/>
        <v>8.4722222222222214</v>
      </c>
      <c r="H313" s="23">
        <f t="shared" si="18"/>
        <v>8.4722222222222214</v>
      </c>
      <c r="I313" s="23"/>
      <c r="J313" s="23">
        <f t="shared" si="19"/>
        <v>0</v>
      </c>
    </row>
    <row r="314" spans="1:10" x14ac:dyDescent="0.25">
      <c r="A314" s="25">
        <v>45488</v>
      </c>
      <c r="B314" s="15" t="s">
        <v>505</v>
      </c>
      <c r="C314" s="23">
        <v>8.1666666666666661</v>
      </c>
      <c r="D314" s="15" t="s">
        <v>17</v>
      </c>
      <c r="E314" s="23">
        <f t="shared" si="16"/>
        <v>1.3611111111111109</v>
      </c>
      <c r="F314" s="15" t="s">
        <v>589</v>
      </c>
      <c r="G314" s="23">
        <f t="shared" si="17"/>
        <v>6.8055555555555554</v>
      </c>
      <c r="H314" s="23">
        <f t="shared" si="18"/>
        <v>6.8055555555555554</v>
      </c>
      <c r="I314" s="23"/>
      <c r="J314" s="23">
        <f t="shared" si="19"/>
        <v>0</v>
      </c>
    </row>
    <row r="315" spans="1:10" x14ac:dyDescent="0.25">
      <c r="A315" s="25">
        <v>45489</v>
      </c>
      <c r="B315" s="15" t="s">
        <v>506</v>
      </c>
      <c r="C315" s="23">
        <v>5</v>
      </c>
      <c r="D315" s="15" t="s">
        <v>17</v>
      </c>
      <c r="E315" s="23">
        <f t="shared" si="16"/>
        <v>0.83333333333333326</v>
      </c>
      <c r="F315" s="15" t="s">
        <v>589</v>
      </c>
      <c r="G315" s="23">
        <f t="shared" si="17"/>
        <v>4.166666666666667</v>
      </c>
      <c r="H315" s="23">
        <f t="shared" si="18"/>
        <v>4.166666666666667</v>
      </c>
      <c r="I315" s="23"/>
      <c r="J315" s="23">
        <f t="shared" si="19"/>
        <v>0</v>
      </c>
    </row>
    <row r="316" spans="1:10" x14ac:dyDescent="0.25">
      <c r="A316" s="25">
        <v>45490</v>
      </c>
      <c r="B316" s="15" t="s">
        <v>507</v>
      </c>
      <c r="C316" s="23">
        <v>25.2</v>
      </c>
      <c r="D316" s="15" t="s">
        <v>17</v>
      </c>
      <c r="E316" s="23">
        <f t="shared" si="16"/>
        <v>4.2</v>
      </c>
      <c r="F316" s="15" t="s">
        <v>589</v>
      </c>
      <c r="G316" s="23">
        <f t="shared" si="17"/>
        <v>21</v>
      </c>
      <c r="H316" s="23">
        <f t="shared" si="18"/>
        <v>21</v>
      </c>
      <c r="I316" s="23"/>
      <c r="J316" s="23">
        <f t="shared" si="19"/>
        <v>0</v>
      </c>
    </row>
    <row r="317" spans="1:10" x14ac:dyDescent="0.25">
      <c r="A317" s="25">
        <v>45493</v>
      </c>
      <c r="B317" s="15" t="s">
        <v>508</v>
      </c>
      <c r="C317" s="23">
        <v>30.142857142857142</v>
      </c>
      <c r="D317" s="15" t="s">
        <v>17</v>
      </c>
      <c r="E317" s="23">
        <f t="shared" si="16"/>
        <v>5.0238095238095237</v>
      </c>
      <c r="F317" s="15" t="s">
        <v>589</v>
      </c>
      <c r="G317" s="23">
        <f t="shared" si="17"/>
        <v>25.11904761904762</v>
      </c>
      <c r="H317" s="23">
        <f t="shared" si="18"/>
        <v>25.11904761904762</v>
      </c>
      <c r="I317" s="23"/>
      <c r="J317" s="23">
        <f t="shared" si="19"/>
        <v>0</v>
      </c>
    </row>
    <row r="318" spans="1:10" x14ac:dyDescent="0.25">
      <c r="A318" s="25">
        <v>45494</v>
      </c>
      <c r="B318" s="15" t="s">
        <v>509</v>
      </c>
      <c r="C318" s="23">
        <v>10.142857142857142</v>
      </c>
      <c r="D318" s="15" t="s">
        <v>17</v>
      </c>
      <c r="E318" s="23">
        <f t="shared" si="16"/>
        <v>1.6904761904761902</v>
      </c>
      <c r="F318" s="15" t="s">
        <v>589</v>
      </c>
      <c r="G318" s="23">
        <f t="shared" si="17"/>
        <v>8.4523809523809526</v>
      </c>
      <c r="H318" s="23">
        <f t="shared" si="18"/>
        <v>8.4523809523809526</v>
      </c>
      <c r="I318" s="23"/>
      <c r="J318" s="23">
        <f t="shared" si="19"/>
        <v>0</v>
      </c>
    </row>
    <row r="319" spans="1:10" x14ac:dyDescent="0.25">
      <c r="A319" s="25">
        <v>45495</v>
      </c>
      <c r="B319" s="15" t="s">
        <v>510</v>
      </c>
      <c r="C319" s="23">
        <v>70.2</v>
      </c>
      <c r="D319" s="15" t="s">
        <v>17</v>
      </c>
      <c r="E319" s="23">
        <f t="shared" si="16"/>
        <v>11.700000000000001</v>
      </c>
      <c r="F319" s="15" t="s">
        <v>589</v>
      </c>
      <c r="G319" s="23">
        <f t="shared" si="17"/>
        <v>58.5</v>
      </c>
      <c r="H319" s="23">
        <f t="shared" si="18"/>
        <v>58.5</v>
      </c>
      <c r="I319" s="23"/>
      <c r="J319" s="23">
        <f t="shared" si="19"/>
        <v>0</v>
      </c>
    </row>
    <row r="320" spans="1:10" x14ac:dyDescent="0.25">
      <c r="A320" s="25">
        <v>45496</v>
      </c>
      <c r="B320" s="15" t="s">
        <v>511</v>
      </c>
      <c r="C320" s="23">
        <v>30.166666666666668</v>
      </c>
      <c r="D320" s="15" t="s">
        <v>17</v>
      </c>
      <c r="E320" s="23">
        <f t="shared" si="16"/>
        <v>5.0277777777777777</v>
      </c>
      <c r="F320" s="15" t="s">
        <v>589</v>
      </c>
      <c r="G320" s="23">
        <f t="shared" si="17"/>
        <v>25.138888888888889</v>
      </c>
      <c r="H320" s="23">
        <f t="shared" si="18"/>
        <v>25.138888888888889</v>
      </c>
      <c r="I320" s="23"/>
      <c r="J320" s="23">
        <f t="shared" si="19"/>
        <v>0</v>
      </c>
    </row>
    <row r="321" spans="1:10" x14ac:dyDescent="0.25">
      <c r="A321" s="25">
        <v>45497</v>
      </c>
      <c r="B321" s="15" t="s">
        <v>512</v>
      </c>
      <c r="C321" s="23">
        <v>15.142857142857142</v>
      </c>
      <c r="D321" s="15" t="s">
        <v>17</v>
      </c>
      <c r="E321" s="23">
        <f t="shared" si="16"/>
        <v>2.5238095238095237</v>
      </c>
      <c r="F321" s="15" t="s">
        <v>589</v>
      </c>
      <c r="G321" s="23">
        <f t="shared" si="17"/>
        <v>12.619047619047619</v>
      </c>
      <c r="H321" s="23">
        <f t="shared" si="18"/>
        <v>12.619047619047619</v>
      </c>
      <c r="I321" s="23"/>
      <c r="J321" s="23">
        <f t="shared" si="19"/>
        <v>0</v>
      </c>
    </row>
    <row r="322" spans="1:10" x14ac:dyDescent="0.25">
      <c r="A322" s="25">
        <v>45497</v>
      </c>
      <c r="B322" s="15" t="s">
        <v>513</v>
      </c>
      <c r="C322" s="23">
        <v>25.166666666666668</v>
      </c>
      <c r="D322" s="15" t="s">
        <v>17</v>
      </c>
      <c r="E322" s="23">
        <f t="shared" si="16"/>
        <v>4.1944444444444446</v>
      </c>
      <c r="F322" s="15" t="s">
        <v>589</v>
      </c>
      <c r="G322" s="23">
        <f t="shared" si="17"/>
        <v>20.972222222222221</v>
      </c>
      <c r="H322" s="23">
        <f t="shared" si="18"/>
        <v>20.972222222222221</v>
      </c>
      <c r="I322" s="23"/>
      <c r="J322" s="23">
        <f t="shared" si="19"/>
        <v>0</v>
      </c>
    </row>
    <row r="323" spans="1:10" x14ac:dyDescent="0.25">
      <c r="A323" s="25">
        <v>45497</v>
      </c>
      <c r="B323" s="15" t="s">
        <v>514</v>
      </c>
      <c r="C323" s="23">
        <v>50.5</v>
      </c>
      <c r="D323" s="15" t="s">
        <v>17</v>
      </c>
      <c r="E323" s="23">
        <f t="shared" si="16"/>
        <v>8.4166666666666661</v>
      </c>
      <c r="F323" s="15" t="s">
        <v>589</v>
      </c>
      <c r="G323" s="23">
        <f t="shared" si="17"/>
        <v>42.083333333333336</v>
      </c>
      <c r="H323" s="23">
        <f t="shared" si="18"/>
        <v>42.083333333333336</v>
      </c>
      <c r="I323" s="23"/>
      <c r="J323" s="23">
        <f t="shared" si="19"/>
        <v>0</v>
      </c>
    </row>
    <row r="324" spans="1:10" x14ac:dyDescent="0.25">
      <c r="A324" s="25">
        <v>45498</v>
      </c>
      <c r="B324" s="15" t="s">
        <v>515</v>
      </c>
      <c r="C324" s="23">
        <v>15.25</v>
      </c>
      <c r="D324" s="15" t="s">
        <v>17</v>
      </c>
      <c r="E324" s="23">
        <f t="shared" si="16"/>
        <v>2.5416666666666665</v>
      </c>
      <c r="F324" s="15" t="s">
        <v>589</v>
      </c>
      <c r="G324" s="23">
        <f t="shared" si="17"/>
        <v>12.708333333333334</v>
      </c>
      <c r="H324" s="23">
        <f t="shared" si="18"/>
        <v>12.708333333333334</v>
      </c>
      <c r="I324" s="23"/>
      <c r="J324" s="23">
        <f t="shared" si="19"/>
        <v>0</v>
      </c>
    </row>
    <row r="325" spans="1:10" x14ac:dyDescent="0.25">
      <c r="A325" s="25">
        <v>45500</v>
      </c>
      <c r="B325" s="15" t="s">
        <v>516</v>
      </c>
      <c r="C325" s="23">
        <v>45.5</v>
      </c>
      <c r="D325" s="15" t="s">
        <v>17</v>
      </c>
      <c r="E325" s="23">
        <f t="shared" si="16"/>
        <v>7.583333333333333</v>
      </c>
      <c r="F325" s="15" t="s">
        <v>589</v>
      </c>
      <c r="G325" s="23">
        <f t="shared" si="17"/>
        <v>37.916666666666664</v>
      </c>
      <c r="H325" s="23">
        <f t="shared" si="18"/>
        <v>37.916666666666664</v>
      </c>
      <c r="I325" s="23"/>
      <c r="J325" s="23">
        <f t="shared" si="19"/>
        <v>0</v>
      </c>
    </row>
    <row r="326" spans="1:10" x14ac:dyDescent="0.25">
      <c r="A326" s="25">
        <v>45501</v>
      </c>
      <c r="B326" s="15" t="s">
        <v>517</v>
      </c>
      <c r="C326" s="23">
        <v>10</v>
      </c>
      <c r="D326" s="15" t="s">
        <v>17</v>
      </c>
      <c r="E326" s="23">
        <f t="shared" si="16"/>
        <v>1.6666666666666665</v>
      </c>
      <c r="F326" s="15" t="s">
        <v>589</v>
      </c>
      <c r="G326" s="23">
        <f t="shared" si="17"/>
        <v>8.3333333333333339</v>
      </c>
      <c r="H326" s="23">
        <f t="shared" si="18"/>
        <v>8.3333333333333339</v>
      </c>
      <c r="I326" s="23"/>
      <c r="J326" s="23">
        <f t="shared" si="19"/>
        <v>0</v>
      </c>
    </row>
    <row r="327" spans="1:10" x14ac:dyDescent="0.25">
      <c r="A327" s="25">
        <v>45501</v>
      </c>
      <c r="B327" s="15" t="s">
        <v>518</v>
      </c>
      <c r="C327" s="23">
        <v>8.1666666666666661</v>
      </c>
      <c r="D327" s="15" t="s">
        <v>17</v>
      </c>
      <c r="E327" s="23">
        <f t="shared" si="16"/>
        <v>1.3611111111111109</v>
      </c>
      <c r="F327" s="15" t="s">
        <v>589</v>
      </c>
      <c r="G327" s="23">
        <f t="shared" si="17"/>
        <v>6.8055555555555554</v>
      </c>
      <c r="H327" s="23">
        <f t="shared" si="18"/>
        <v>6.8055555555555554</v>
      </c>
      <c r="I327" s="23"/>
      <c r="J327" s="23">
        <f t="shared" si="19"/>
        <v>0</v>
      </c>
    </row>
    <row r="328" spans="1:10" x14ac:dyDescent="0.25">
      <c r="A328" s="25">
        <v>45501</v>
      </c>
      <c r="B328" s="15" t="s">
        <v>519</v>
      </c>
      <c r="C328" s="23">
        <v>40.200000000000003</v>
      </c>
      <c r="D328" s="15" t="s">
        <v>17</v>
      </c>
      <c r="E328" s="23">
        <f t="shared" ref="E328:E391" si="20">C328/120*20</f>
        <v>6.7</v>
      </c>
      <c r="F328" s="15" t="s">
        <v>589</v>
      </c>
      <c r="G328" s="23">
        <f t="shared" ref="G328:G391" si="21">C328-E328</f>
        <v>33.5</v>
      </c>
      <c r="H328" s="23">
        <f t="shared" ref="H328:H391" si="22">G328</f>
        <v>33.5</v>
      </c>
      <c r="I328" s="23"/>
      <c r="J328" s="23">
        <f t="shared" ref="J328:J391" si="23">G328-SUM(H328:I328)</f>
        <v>0</v>
      </c>
    </row>
    <row r="329" spans="1:10" x14ac:dyDescent="0.25">
      <c r="A329" s="25">
        <v>45503</v>
      </c>
      <c r="B329" s="15" t="s">
        <v>520</v>
      </c>
      <c r="C329" s="23">
        <v>45.2</v>
      </c>
      <c r="D329" s="15" t="s">
        <v>17</v>
      </c>
      <c r="E329" s="23">
        <f t="shared" si="20"/>
        <v>7.5333333333333341</v>
      </c>
      <c r="F329" s="15" t="s">
        <v>589</v>
      </c>
      <c r="G329" s="23">
        <f t="shared" si="21"/>
        <v>37.666666666666671</v>
      </c>
      <c r="H329" s="23">
        <f t="shared" si="22"/>
        <v>37.666666666666671</v>
      </c>
      <c r="I329" s="23"/>
      <c r="J329" s="23">
        <f t="shared" si="23"/>
        <v>0</v>
      </c>
    </row>
    <row r="330" spans="1:10" x14ac:dyDescent="0.25">
      <c r="A330" s="25">
        <v>45505</v>
      </c>
      <c r="B330" s="15" t="s">
        <v>521</v>
      </c>
      <c r="C330" s="23">
        <v>35.125</v>
      </c>
      <c r="D330" s="15" t="s">
        <v>17</v>
      </c>
      <c r="E330" s="23">
        <f t="shared" si="20"/>
        <v>5.854166666666667</v>
      </c>
      <c r="F330" s="15" t="s">
        <v>589</v>
      </c>
      <c r="G330" s="23">
        <f t="shared" si="21"/>
        <v>29.270833333333332</v>
      </c>
      <c r="H330" s="23">
        <f t="shared" si="22"/>
        <v>29.270833333333332</v>
      </c>
      <c r="I330" s="23"/>
      <c r="J330" s="23">
        <f t="shared" si="23"/>
        <v>0</v>
      </c>
    </row>
    <row r="331" spans="1:10" x14ac:dyDescent="0.25">
      <c r="A331" s="25">
        <v>45506</v>
      </c>
      <c r="B331" s="15" t="s">
        <v>522</v>
      </c>
      <c r="C331" s="23">
        <v>13</v>
      </c>
      <c r="D331" s="15" t="s">
        <v>17</v>
      </c>
      <c r="E331" s="23">
        <f t="shared" si="20"/>
        <v>2.166666666666667</v>
      </c>
      <c r="F331" s="15" t="s">
        <v>589</v>
      </c>
      <c r="G331" s="23">
        <f t="shared" si="21"/>
        <v>10.833333333333332</v>
      </c>
      <c r="H331" s="23">
        <f t="shared" si="22"/>
        <v>10.833333333333332</v>
      </c>
      <c r="I331" s="23"/>
      <c r="J331" s="23">
        <f t="shared" si="23"/>
        <v>0</v>
      </c>
    </row>
    <row r="332" spans="1:10" x14ac:dyDescent="0.25">
      <c r="A332" s="25">
        <v>45506</v>
      </c>
      <c r="B332" s="15" t="s">
        <v>523</v>
      </c>
      <c r="C332" s="23">
        <v>41</v>
      </c>
      <c r="D332" s="15" t="s">
        <v>17</v>
      </c>
      <c r="E332" s="23">
        <f t="shared" si="20"/>
        <v>6.8333333333333339</v>
      </c>
      <c r="F332" s="15" t="s">
        <v>589</v>
      </c>
      <c r="G332" s="23">
        <f t="shared" si="21"/>
        <v>34.166666666666664</v>
      </c>
      <c r="H332" s="23">
        <f t="shared" si="22"/>
        <v>34.166666666666664</v>
      </c>
      <c r="I332" s="23"/>
      <c r="J332" s="23">
        <f t="shared" si="23"/>
        <v>0</v>
      </c>
    </row>
    <row r="333" spans="1:10" x14ac:dyDescent="0.25">
      <c r="A333" s="25">
        <v>45507</v>
      </c>
      <c r="B333" s="15" t="s">
        <v>524</v>
      </c>
      <c r="C333" s="23">
        <v>10.5</v>
      </c>
      <c r="D333" s="15" t="s">
        <v>17</v>
      </c>
      <c r="E333" s="23">
        <f t="shared" si="20"/>
        <v>1.75</v>
      </c>
      <c r="F333" s="15" t="s">
        <v>589</v>
      </c>
      <c r="G333" s="23">
        <f t="shared" si="21"/>
        <v>8.75</v>
      </c>
      <c r="H333" s="23">
        <f t="shared" si="22"/>
        <v>8.75</v>
      </c>
      <c r="I333" s="23"/>
      <c r="J333" s="23">
        <f t="shared" si="23"/>
        <v>0</v>
      </c>
    </row>
    <row r="334" spans="1:10" x14ac:dyDescent="0.25">
      <c r="A334" s="25">
        <v>45507</v>
      </c>
      <c r="B334" s="15" t="s">
        <v>525</v>
      </c>
      <c r="C334" s="23">
        <v>15.111111111111111</v>
      </c>
      <c r="D334" s="15" t="s">
        <v>17</v>
      </c>
      <c r="E334" s="23">
        <f t="shared" si="20"/>
        <v>2.5185185185185182</v>
      </c>
      <c r="F334" s="15" t="s">
        <v>589</v>
      </c>
      <c r="G334" s="23">
        <f t="shared" si="21"/>
        <v>12.592592592592592</v>
      </c>
      <c r="H334" s="23">
        <f t="shared" si="22"/>
        <v>12.592592592592592</v>
      </c>
      <c r="I334" s="23"/>
      <c r="J334" s="23">
        <f t="shared" si="23"/>
        <v>0</v>
      </c>
    </row>
    <row r="335" spans="1:10" x14ac:dyDescent="0.25">
      <c r="A335" s="25">
        <v>45508</v>
      </c>
      <c r="B335" s="15" t="s">
        <v>526</v>
      </c>
      <c r="C335" s="23">
        <v>8.1666666666666661</v>
      </c>
      <c r="D335" s="15" t="s">
        <v>17</v>
      </c>
      <c r="E335" s="23">
        <f t="shared" si="20"/>
        <v>1.3611111111111109</v>
      </c>
      <c r="F335" s="15" t="s">
        <v>589</v>
      </c>
      <c r="G335" s="23">
        <f t="shared" si="21"/>
        <v>6.8055555555555554</v>
      </c>
      <c r="H335" s="23">
        <f t="shared" si="22"/>
        <v>6.8055555555555554</v>
      </c>
      <c r="I335" s="23"/>
      <c r="J335" s="23">
        <f t="shared" si="23"/>
        <v>0</v>
      </c>
    </row>
    <row r="336" spans="1:10" x14ac:dyDescent="0.25">
      <c r="A336" s="25">
        <v>45509</v>
      </c>
      <c r="B336" s="15" t="s">
        <v>527</v>
      </c>
      <c r="C336" s="23">
        <v>70.333333333333329</v>
      </c>
      <c r="D336" s="15" t="s">
        <v>17</v>
      </c>
      <c r="E336" s="23">
        <f t="shared" si="20"/>
        <v>11.722222222222221</v>
      </c>
      <c r="F336" s="15" t="s">
        <v>589</v>
      </c>
      <c r="G336" s="23">
        <f t="shared" si="21"/>
        <v>58.611111111111107</v>
      </c>
      <c r="H336" s="23">
        <f t="shared" si="22"/>
        <v>58.611111111111107</v>
      </c>
      <c r="I336" s="23"/>
      <c r="J336" s="23">
        <f t="shared" si="23"/>
        <v>0</v>
      </c>
    </row>
    <row r="337" spans="1:10" x14ac:dyDescent="0.25">
      <c r="A337" s="25">
        <v>45509</v>
      </c>
      <c r="B337" s="15" t="s">
        <v>528</v>
      </c>
      <c r="C337" s="23">
        <v>90.5</v>
      </c>
      <c r="D337" s="15" t="s">
        <v>17</v>
      </c>
      <c r="E337" s="23">
        <f t="shared" si="20"/>
        <v>15.083333333333332</v>
      </c>
      <c r="F337" s="15" t="s">
        <v>589</v>
      </c>
      <c r="G337" s="23">
        <f t="shared" si="21"/>
        <v>75.416666666666671</v>
      </c>
      <c r="H337" s="23">
        <f t="shared" si="22"/>
        <v>75.416666666666671</v>
      </c>
      <c r="I337" s="23"/>
      <c r="J337" s="23">
        <f t="shared" si="23"/>
        <v>0</v>
      </c>
    </row>
    <row r="338" spans="1:10" x14ac:dyDescent="0.25">
      <c r="A338" s="25">
        <v>45514</v>
      </c>
      <c r="B338" s="15" t="s">
        <v>529</v>
      </c>
      <c r="C338" s="23">
        <v>6.1428571428571432</v>
      </c>
      <c r="D338" s="15" t="s">
        <v>17</v>
      </c>
      <c r="E338" s="23">
        <f t="shared" si="20"/>
        <v>1.0238095238095239</v>
      </c>
      <c r="F338" s="15" t="s">
        <v>589</v>
      </c>
      <c r="G338" s="23">
        <f t="shared" si="21"/>
        <v>5.1190476190476195</v>
      </c>
      <c r="H338" s="23">
        <f t="shared" si="22"/>
        <v>5.1190476190476195</v>
      </c>
      <c r="I338" s="23"/>
      <c r="J338" s="23">
        <f t="shared" si="23"/>
        <v>0</v>
      </c>
    </row>
    <row r="339" spans="1:10" x14ac:dyDescent="0.25">
      <c r="A339" s="25">
        <v>45517</v>
      </c>
      <c r="B339" s="15" t="s">
        <v>530</v>
      </c>
      <c r="C339" s="23">
        <v>10</v>
      </c>
      <c r="D339" s="15" t="s">
        <v>17</v>
      </c>
      <c r="E339" s="23">
        <f t="shared" si="20"/>
        <v>1.6666666666666665</v>
      </c>
      <c r="F339" s="15" t="s">
        <v>589</v>
      </c>
      <c r="G339" s="23">
        <f t="shared" si="21"/>
        <v>8.3333333333333339</v>
      </c>
      <c r="H339" s="23">
        <f t="shared" si="22"/>
        <v>8.3333333333333339</v>
      </c>
      <c r="I339" s="23"/>
      <c r="J339" s="23">
        <f t="shared" si="23"/>
        <v>0</v>
      </c>
    </row>
    <row r="340" spans="1:10" x14ac:dyDescent="0.25">
      <c r="A340" s="25">
        <v>45517</v>
      </c>
      <c r="B340" s="15" t="s">
        <v>531</v>
      </c>
      <c r="C340" s="23">
        <v>40.166666666666664</v>
      </c>
      <c r="D340" s="15" t="s">
        <v>17</v>
      </c>
      <c r="E340" s="23">
        <f t="shared" si="20"/>
        <v>6.6944444444444438</v>
      </c>
      <c r="F340" s="15" t="s">
        <v>589</v>
      </c>
      <c r="G340" s="23">
        <f t="shared" si="21"/>
        <v>33.472222222222221</v>
      </c>
      <c r="H340" s="23">
        <f t="shared" si="22"/>
        <v>33.472222222222221</v>
      </c>
      <c r="I340" s="23"/>
      <c r="J340" s="23">
        <f t="shared" si="23"/>
        <v>0</v>
      </c>
    </row>
    <row r="341" spans="1:10" x14ac:dyDescent="0.25">
      <c r="A341" s="25">
        <v>45517</v>
      </c>
      <c r="B341" s="15" t="s">
        <v>532</v>
      </c>
      <c r="C341" s="23">
        <v>40.200000000000003</v>
      </c>
      <c r="D341" s="15" t="s">
        <v>17</v>
      </c>
      <c r="E341" s="23">
        <f t="shared" si="20"/>
        <v>6.7</v>
      </c>
      <c r="F341" s="15" t="s">
        <v>589</v>
      </c>
      <c r="G341" s="23">
        <f t="shared" si="21"/>
        <v>33.5</v>
      </c>
      <c r="H341" s="23">
        <f t="shared" si="22"/>
        <v>33.5</v>
      </c>
      <c r="I341" s="23"/>
      <c r="J341" s="23">
        <f t="shared" si="23"/>
        <v>0</v>
      </c>
    </row>
    <row r="342" spans="1:10" x14ac:dyDescent="0.25">
      <c r="A342" s="25">
        <v>45518</v>
      </c>
      <c r="B342" s="15" t="s">
        <v>533</v>
      </c>
      <c r="C342" s="23">
        <v>15.142857142857142</v>
      </c>
      <c r="D342" s="15" t="s">
        <v>17</v>
      </c>
      <c r="E342" s="23">
        <f t="shared" si="20"/>
        <v>2.5238095238095237</v>
      </c>
      <c r="F342" s="15" t="s">
        <v>589</v>
      </c>
      <c r="G342" s="23">
        <f t="shared" si="21"/>
        <v>12.619047619047619</v>
      </c>
      <c r="H342" s="23">
        <f t="shared" si="22"/>
        <v>12.619047619047619</v>
      </c>
      <c r="I342" s="23"/>
      <c r="J342" s="23">
        <f t="shared" si="23"/>
        <v>0</v>
      </c>
    </row>
    <row r="343" spans="1:10" x14ac:dyDescent="0.25">
      <c r="A343" s="25">
        <v>45518</v>
      </c>
      <c r="B343" s="15" t="s">
        <v>534</v>
      </c>
      <c r="C343" s="23">
        <v>5.333333333333333</v>
      </c>
      <c r="D343" s="15" t="s">
        <v>17</v>
      </c>
      <c r="E343" s="23">
        <f t="shared" si="20"/>
        <v>0.88888888888888884</v>
      </c>
      <c r="F343" s="15" t="s">
        <v>589</v>
      </c>
      <c r="G343" s="23">
        <f t="shared" si="21"/>
        <v>4.4444444444444446</v>
      </c>
      <c r="H343" s="23">
        <f t="shared" si="22"/>
        <v>4.4444444444444446</v>
      </c>
      <c r="I343" s="23"/>
      <c r="J343" s="23">
        <f t="shared" si="23"/>
        <v>0</v>
      </c>
    </row>
    <row r="344" spans="1:10" x14ac:dyDescent="0.25">
      <c r="A344" s="25">
        <v>45519</v>
      </c>
      <c r="B344" s="15" t="s">
        <v>535</v>
      </c>
      <c r="C344" s="23">
        <v>12.166666666666666</v>
      </c>
      <c r="D344" s="15" t="s">
        <v>17</v>
      </c>
      <c r="E344" s="23">
        <f t="shared" si="20"/>
        <v>2.0277777777777777</v>
      </c>
      <c r="F344" s="15" t="s">
        <v>589</v>
      </c>
      <c r="G344" s="23">
        <f t="shared" si="21"/>
        <v>10.138888888888889</v>
      </c>
      <c r="H344" s="23">
        <f t="shared" si="22"/>
        <v>10.138888888888889</v>
      </c>
      <c r="I344" s="23"/>
      <c r="J344" s="23">
        <f t="shared" si="23"/>
        <v>0</v>
      </c>
    </row>
    <row r="345" spans="1:10" x14ac:dyDescent="0.25">
      <c r="A345" s="25">
        <v>45519</v>
      </c>
      <c r="B345" s="15" t="s">
        <v>536</v>
      </c>
      <c r="C345" s="23">
        <v>20.5</v>
      </c>
      <c r="D345" s="15" t="s">
        <v>17</v>
      </c>
      <c r="E345" s="23">
        <f t="shared" si="20"/>
        <v>3.416666666666667</v>
      </c>
      <c r="F345" s="15" t="s">
        <v>589</v>
      </c>
      <c r="G345" s="23">
        <f t="shared" si="21"/>
        <v>17.083333333333332</v>
      </c>
      <c r="H345" s="23">
        <f t="shared" si="22"/>
        <v>17.083333333333332</v>
      </c>
      <c r="I345" s="23"/>
      <c r="J345" s="23">
        <f t="shared" si="23"/>
        <v>0</v>
      </c>
    </row>
    <row r="346" spans="1:10" x14ac:dyDescent="0.25">
      <c r="A346" s="25">
        <v>45520</v>
      </c>
      <c r="B346" s="15" t="s">
        <v>537</v>
      </c>
      <c r="C346" s="23">
        <v>15.5</v>
      </c>
      <c r="D346" s="15" t="s">
        <v>17</v>
      </c>
      <c r="E346" s="23">
        <f t="shared" si="20"/>
        <v>2.5833333333333335</v>
      </c>
      <c r="F346" s="15" t="s">
        <v>589</v>
      </c>
      <c r="G346" s="23">
        <f t="shared" si="21"/>
        <v>12.916666666666666</v>
      </c>
      <c r="H346" s="23">
        <f t="shared" si="22"/>
        <v>12.916666666666666</v>
      </c>
      <c r="I346" s="23"/>
      <c r="J346" s="23">
        <f t="shared" si="23"/>
        <v>0</v>
      </c>
    </row>
    <row r="347" spans="1:10" x14ac:dyDescent="0.25">
      <c r="A347" s="25">
        <v>45523</v>
      </c>
      <c r="B347" s="15" t="s">
        <v>538</v>
      </c>
      <c r="C347" s="23">
        <v>3.125</v>
      </c>
      <c r="D347" s="15" t="s">
        <v>17</v>
      </c>
      <c r="E347" s="23">
        <f t="shared" si="20"/>
        <v>0.52083333333333337</v>
      </c>
      <c r="F347" s="15" t="s">
        <v>589</v>
      </c>
      <c r="G347" s="23">
        <f t="shared" si="21"/>
        <v>2.6041666666666665</v>
      </c>
      <c r="H347" s="23">
        <f t="shared" si="22"/>
        <v>2.6041666666666665</v>
      </c>
      <c r="I347" s="23"/>
      <c r="J347" s="23">
        <f t="shared" si="23"/>
        <v>0</v>
      </c>
    </row>
    <row r="348" spans="1:10" x14ac:dyDescent="0.25">
      <c r="A348" s="25">
        <v>45523</v>
      </c>
      <c r="B348" s="15" t="s">
        <v>539</v>
      </c>
      <c r="C348" s="23">
        <v>12.166666666666666</v>
      </c>
      <c r="D348" s="15" t="s">
        <v>17</v>
      </c>
      <c r="E348" s="23">
        <f t="shared" si="20"/>
        <v>2.0277777777777777</v>
      </c>
      <c r="F348" s="15" t="s">
        <v>589</v>
      </c>
      <c r="G348" s="23">
        <f t="shared" si="21"/>
        <v>10.138888888888889</v>
      </c>
      <c r="H348" s="23">
        <f t="shared" si="22"/>
        <v>10.138888888888889</v>
      </c>
      <c r="I348" s="23"/>
      <c r="J348" s="23">
        <f t="shared" si="23"/>
        <v>0</v>
      </c>
    </row>
    <row r="349" spans="1:10" x14ac:dyDescent="0.25">
      <c r="A349" s="25">
        <v>45524</v>
      </c>
      <c r="B349" s="15" t="s">
        <v>540</v>
      </c>
      <c r="C349" s="23">
        <v>15.2</v>
      </c>
      <c r="D349" s="15" t="s">
        <v>17</v>
      </c>
      <c r="E349" s="23">
        <f t="shared" si="20"/>
        <v>2.5333333333333332</v>
      </c>
      <c r="F349" s="15" t="s">
        <v>589</v>
      </c>
      <c r="G349" s="23">
        <f t="shared" si="21"/>
        <v>12.666666666666666</v>
      </c>
      <c r="H349" s="23">
        <f t="shared" si="22"/>
        <v>12.666666666666666</v>
      </c>
      <c r="I349" s="23"/>
      <c r="J349" s="23">
        <f t="shared" si="23"/>
        <v>0</v>
      </c>
    </row>
    <row r="350" spans="1:10" x14ac:dyDescent="0.25">
      <c r="A350" s="25">
        <v>45525</v>
      </c>
      <c r="B350" s="15" t="s">
        <v>541</v>
      </c>
      <c r="C350" s="23">
        <v>18.111111111111111</v>
      </c>
      <c r="D350" s="15" t="s">
        <v>17</v>
      </c>
      <c r="E350" s="23">
        <f t="shared" si="20"/>
        <v>3.0185185185185186</v>
      </c>
      <c r="F350" s="15" t="s">
        <v>589</v>
      </c>
      <c r="G350" s="23">
        <f t="shared" si="21"/>
        <v>15.092592592592592</v>
      </c>
      <c r="H350" s="23">
        <f t="shared" si="22"/>
        <v>15.092592592592592</v>
      </c>
      <c r="I350" s="23"/>
      <c r="J350" s="23">
        <f t="shared" si="23"/>
        <v>0</v>
      </c>
    </row>
    <row r="351" spans="1:10" x14ac:dyDescent="0.25">
      <c r="A351" s="25">
        <v>45525</v>
      </c>
      <c r="B351" s="15" t="s">
        <v>542</v>
      </c>
      <c r="C351" s="23">
        <v>50.142857142857146</v>
      </c>
      <c r="D351" s="15" t="s">
        <v>17</v>
      </c>
      <c r="E351" s="23">
        <f t="shared" si="20"/>
        <v>8.3571428571428577</v>
      </c>
      <c r="F351" s="15" t="s">
        <v>589</v>
      </c>
      <c r="G351" s="23">
        <f t="shared" si="21"/>
        <v>41.785714285714292</v>
      </c>
      <c r="H351" s="23">
        <f t="shared" si="22"/>
        <v>41.785714285714292</v>
      </c>
      <c r="I351" s="23"/>
      <c r="J351" s="23">
        <f t="shared" si="23"/>
        <v>0</v>
      </c>
    </row>
    <row r="352" spans="1:10" x14ac:dyDescent="0.25">
      <c r="A352" s="25">
        <v>45526</v>
      </c>
      <c r="B352" s="15" t="s">
        <v>543</v>
      </c>
      <c r="C352" s="23">
        <v>4.125</v>
      </c>
      <c r="D352" s="15" t="s">
        <v>17</v>
      </c>
      <c r="E352" s="23">
        <f t="shared" si="20"/>
        <v>0.6875</v>
      </c>
      <c r="F352" s="15" t="s">
        <v>589</v>
      </c>
      <c r="G352" s="23">
        <f t="shared" si="21"/>
        <v>3.4375</v>
      </c>
      <c r="H352" s="23">
        <f t="shared" si="22"/>
        <v>3.4375</v>
      </c>
      <c r="I352" s="23"/>
      <c r="J352" s="23">
        <f t="shared" si="23"/>
        <v>0</v>
      </c>
    </row>
    <row r="353" spans="1:10" x14ac:dyDescent="0.25">
      <c r="A353" s="25">
        <v>45529</v>
      </c>
      <c r="B353" s="15" t="s">
        <v>544</v>
      </c>
      <c r="C353" s="23">
        <v>10.199999999999999</v>
      </c>
      <c r="D353" s="15" t="s">
        <v>17</v>
      </c>
      <c r="E353" s="23">
        <f t="shared" si="20"/>
        <v>1.6999999999999997</v>
      </c>
      <c r="F353" s="15" t="s">
        <v>589</v>
      </c>
      <c r="G353" s="23">
        <f t="shared" si="21"/>
        <v>8.5</v>
      </c>
      <c r="H353" s="23">
        <f t="shared" si="22"/>
        <v>8.5</v>
      </c>
      <c r="I353" s="23"/>
      <c r="J353" s="23">
        <f t="shared" si="23"/>
        <v>0</v>
      </c>
    </row>
    <row r="354" spans="1:10" x14ac:dyDescent="0.25">
      <c r="A354" s="25">
        <v>45529</v>
      </c>
      <c r="B354" s="15" t="s">
        <v>545</v>
      </c>
      <c r="C354" s="23">
        <v>80.333333333333329</v>
      </c>
      <c r="D354" s="15" t="s">
        <v>17</v>
      </c>
      <c r="E354" s="23">
        <f t="shared" si="20"/>
        <v>13.388888888888888</v>
      </c>
      <c r="F354" s="15" t="s">
        <v>589</v>
      </c>
      <c r="G354" s="23">
        <f t="shared" si="21"/>
        <v>66.944444444444443</v>
      </c>
      <c r="H354" s="23">
        <f t="shared" si="22"/>
        <v>66.944444444444443</v>
      </c>
      <c r="I354" s="23"/>
      <c r="J354" s="23">
        <f t="shared" si="23"/>
        <v>0</v>
      </c>
    </row>
    <row r="355" spans="1:10" x14ac:dyDescent="0.25">
      <c r="A355" s="25">
        <v>45529</v>
      </c>
      <c r="B355" s="15" t="s">
        <v>546</v>
      </c>
      <c r="C355" s="23">
        <v>31</v>
      </c>
      <c r="D355" s="15" t="s">
        <v>17</v>
      </c>
      <c r="E355" s="23">
        <f t="shared" si="20"/>
        <v>5.166666666666667</v>
      </c>
      <c r="F355" s="15" t="s">
        <v>589</v>
      </c>
      <c r="G355" s="23">
        <f t="shared" si="21"/>
        <v>25.833333333333332</v>
      </c>
      <c r="H355" s="23">
        <f t="shared" si="22"/>
        <v>25.833333333333332</v>
      </c>
      <c r="I355" s="23"/>
      <c r="J355" s="23">
        <f t="shared" si="23"/>
        <v>0</v>
      </c>
    </row>
    <row r="356" spans="1:10" x14ac:dyDescent="0.25">
      <c r="A356" s="25">
        <v>45531</v>
      </c>
      <c r="B356" s="15" t="s">
        <v>547</v>
      </c>
      <c r="C356" s="23">
        <v>40.142857142857146</v>
      </c>
      <c r="D356" s="15" t="s">
        <v>17</v>
      </c>
      <c r="E356" s="23">
        <f t="shared" si="20"/>
        <v>6.6904761904761916</v>
      </c>
      <c r="F356" s="15" t="s">
        <v>589</v>
      </c>
      <c r="G356" s="23">
        <f t="shared" si="21"/>
        <v>33.452380952380956</v>
      </c>
      <c r="H356" s="23">
        <f t="shared" si="22"/>
        <v>33.452380952380956</v>
      </c>
      <c r="I356" s="23"/>
      <c r="J356" s="23">
        <f t="shared" si="23"/>
        <v>0</v>
      </c>
    </row>
    <row r="357" spans="1:10" x14ac:dyDescent="0.25">
      <c r="A357" s="25">
        <v>45531</v>
      </c>
      <c r="B357" s="15" t="s">
        <v>548</v>
      </c>
      <c r="C357" s="23">
        <v>41</v>
      </c>
      <c r="D357" s="15" t="s">
        <v>17</v>
      </c>
      <c r="E357" s="23">
        <f t="shared" si="20"/>
        <v>6.8333333333333339</v>
      </c>
      <c r="F357" s="15" t="s">
        <v>589</v>
      </c>
      <c r="G357" s="23">
        <f t="shared" si="21"/>
        <v>34.166666666666664</v>
      </c>
      <c r="H357" s="23">
        <f t="shared" si="22"/>
        <v>34.166666666666664</v>
      </c>
      <c r="I357" s="23"/>
      <c r="J357" s="23">
        <f t="shared" si="23"/>
        <v>0</v>
      </c>
    </row>
    <row r="358" spans="1:10" x14ac:dyDescent="0.25">
      <c r="A358" s="25">
        <v>45532</v>
      </c>
      <c r="B358" s="15" t="s">
        <v>549</v>
      </c>
      <c r="C358" s="23">
        <v>40.125</v>
      </c>
      <c r="D358" s="15" t="s">
        <v>17</v>
      </c>
      <c r="E358" s="23">
        <f t="shared" si="20"/>
        <v>6.6875</v>
      </c>
      <c r="F358" s="15" t="s">
        <v>589</v>
      </c>
      <c r="G358" s="23">
        <f t="shared" si="21"/>
        <v>33.4375</v>
      </c>
      <c r="H358" s="23">
        <f t="shared" si="22"/>
        <v>33.4375</v>
      </c>
      <c r="I358" s="23"/>
      <c r="J358" s="23">
        <f t="shared" si="23"/>
        <v>0</v>
      </c>
    </row>
    <row r="359" spans="1:10" x14ac:dyDescent="0.25">
      <c r="A359" s="25">
        <v>45533</v>
      </c>
      <c r="B359" s="15" t="s">
        <v>550</v>
      </c>
      <c r="C359" s="23">
        <v>4.1428571428571432</v>
      </c>
      <c r="D359" s="15" t="s">
        <v>17</v>
      </c>
      <c r="E359" s="23">
        <f t="shared" si="20"/>
        <v>0.69047619047619047</v>
      </c>
      <c r="F359" s="15" t="s">
        <v>589</v>
      </c>
      <c r="G359" s="23">
        <f t="shared" si="21"/>
        <v>3.4523809523809526</v>
      </c>
      <c r="H359" s="23">
        <f t="shared" si="22"/>
        <v>3.4523809523809526</v>
      </c>
      <c r="I359" s="23"/>
      <c r="J359" s="23">
        <f t="shared" si="23"/>
        <v>0</v>
      </c>
    </row>
    <row r="360" spans="1:10" x14ac:dyDescent="0.25">
      <c r="A360" s="25">
        <v>45533</v>
      </c>
      <c r="B360" s="15" t="s">
        <v>551</v>
      </c>
      <c r="C360" s="23">
        <v>15.25</v>
      </c>
      <c r="D360" s="15" t="s">
        <v>17</v>
      </c>
      <c r="E360" s="23">
        <f t="shared" si="20"/>
        <v>2.5416666666666665</v>
      </c>
      <c r="F360" s="15" t="s">
        <v>589</v>
      </c>
      <c r="G360" s="23">
        <f t="shared" si="21"/>
        <v>12.708333333333334</v>
      </c>
      <c r="H360" s="23">
        <f t="shared" si="22"/>
        <v>12.708333333333334</v>
      </c>
      <c r="I360" s="23"/>
      <c r="J360" s="23">
        <f t="shared" si="23"/>
        <v>0</v>
      </c>
    </row>
    <row r="361" spans="1:10" x14ac:dyDescent="0.25">
      <c r="A361" s="25">
        <v>45534</v>
      </c>
      <c r="B361" s="15" t="s">
        <v>552</v>
      </c>
      <c r="C361" s="23">
        <v>4.1428571428571432</v>
      </c>
      <c r="D361" s="15" t="s">
        <v>17</v>
      </c>
      <c r="E361" s="23">
        <f t="shared" si="20"/>
        <v>0.69047619047619047</v>
      </c>
      <c r="F361" s="15" t="s">
        <v>589</v>
      </c>
      <c r="G361" s="23">
        <f t="shared" si="21"/>
        <v>3.4523809523809526</v>
      </c>
      <c r="H361" s="23">
        <f t="shared" si="22"/>
        <v>3.4523809523809526</v>
      </c>
      <c r="I361" s="23"/>
      <c r="J361" s="23">
        <f t="shared" si="23"/>
        <v>0</v>
      </c>
    </row>
    <row r="362" spans="1:10" x14ac:dyDescent="0.25">
      <c r="A362" s="25">
        <v>45534</v>
      </c>
      <c r="B362" s="15" t="s">
        <v>553</v>
      </c>
      <c r="C362" s="23">
        <v>50.111111111111114</v>
      </c>
      <c r="D362" s="15" t="s">
        <v>17</v>
      </c>
      <c r="E362" s="23">
        <f t="shared" si="20"/>
        <v>8.351851851851853</v>
      </c>
      <c r="F362" s="15" t="s">
        <v>589</v>
      </c>
      <c r="G362" s="23">
        <f t="shared" si="21"/>
        <v>41.75925925925926</v>
      </c>
      <c r="H362" s="23">
        <f t="shared" si="22"/>
        <v>41.75925925925926</v>
      </c>
      <c r="I362" s="23"/>
      <c r="J362" s="23">
        <f t="shared" si="23"/>
        <v>0</v>
      </c>
    </row>
    <row r="363" spans="1:10" x14ac:dyDescent="0.25">
      <c r="A363" s="25">
        <v>45535</v>
      </c>
      <c r="B363" s="15" t="s">
        <v>554</v>
      </c>
      <c r="C363" s="23">
        <v>10.25</v>
      </c>
      <c r="D363" s="15" t="s">
        <v>17</v>
      </c>
      <c r="E363" s="23">
        <f t="shared" si="20"/>
        <v>1.7083333333333335</v>
      </c>
      <c r="F363" s="15" t="s">
        <v>589</v>
      </c>
      <c r="G363" s="23">
        <f t="shared" si="21"/>
        <v>8.5416666666666661</v>
      </c>
      <c r="H363" s="23">
        <f t="shared" si="22"/>
        <v>8.5416666666666661</v>
      </c>
      <c r="I363" s="23"/>
      <c r="J363" s="23">
        <f t="shared" si="23"/>
        <v>0</v>
      </c>
    </row>
    <row r="364" spans="1:10" x14ac:dyDescent="0.25">
      <c r="A364" s="25">
        <v>45536</v>
      </c>
      <c r="B364" s="15" t="s">
        <v>555</v>
      </c>
      <c r="C364" s="23">
        <v>8.1666666666666661</v>
      </c>
      <c r="D364" s="15" t="s">
        <v>17</v>
      </c>
      <c r="E364" s="23">
        <f t="shared" si="20"/>
        <v>1.3611111111111109</v>
      </c>
      <c r="F364" s="15" t="s">
        <v>589</v>
      </c>
      <c r="G364" s="23">
        <f t="shared" si="21"/>
        <v>6.8055555555555554</v>
      </c>
      <c r="H364" s="23">
        <f t="shared" si="22"/>
        <v>6.8055555555555554</v>
      </c>
      <c r="I364" s="23"/>
      <c r="J364" s="23">
        <f t="shared" si="23"/>
        <v>0</v>
      </c>
    </row>
    <row r="365" spans="1:10" x14ac:dyDescent="0.25">
      <c r="A365" s="25">
        <v>45536</v>
      </c>
      <c r="B365" s="15" t="s">
        <v>556</v>
      </c>
      <c r="C365" s="23">
        <v>35.111111111111114</v>
      </c>
      <c r="D365" s="15" t="s">
        <v>17</v>
      </c>
      <c r="E365" s="23">
        <f t="shared" si="20"/>
        <v>5.851851851851853</v>
      </c>
      <c r="F365" s="15" t="s">
        <v>589</v>
      </c>
      <c r="G365" s="23">
        <f t="shared" si="21"/>
        <v>29.25925925925926</v>
      </c>
      <c r="H365" s="23">
        <f t="shared" si="22"/>
        <v>29.25925925925926</v>
      </c>
      <c r="I365" s="23"/>
      <c r="J365" s="23">
        <f t="shared" si="23"/>
        <v>0</v>
      </c>
    </row>
    <row r="366" spans="1:10" x14ac:dyDescent="0.25">
      <c r="A366" s="25">
        <v>45537</v>
      </c>
      <c r="B366" s="15" t="s">
        <v>557</v>
      </c>
      <c r="C366" s="23">
        <v>50.2</v>
      </c>
      <c r="D366" s="15" t="s">
        <v>17</v>
      </c>
      <c r="E366" s="23">
        <f t="shared" si="20"/>
        <v>8.3666666666666671</v>
      </c>
      <c r="F366" s="15" t="s">
        <v>589</v>
      </c>
      <c r="G366" s="23">
        <f t="shared" si="21"/>
        <v>41.833333333333336</v>
      </c>
      <c r="H366" s="23">
        <f t="shared" si="22"/>
        <v>41.833333333333336</v>
      </c>
      <c r="I366" s="23"/>
      <c r="J366" s="23">
        <f t="shared" si="23"/>
        <v>0</v>
      </c>
    </row>
    <row r="367" spans="1:10" x14ac:dyDescent="0.25">
      <c r="A367" s="25">
        <v>45538</v>
      </c>
      <c r="B367" s="15" t="s">
        <v>558</v>
      </c>
      <c r="C367" s="23">
        <v>60.142857142857146</v>
      </c>
      <c r="D367" s="15" t="s">
        <v>17</v>
      </c>
      <c r="E367" s="23">
        <f t="shared" si="20"/>
        <v>10.023809523809524</v>
      </c>
      <c r="F367" s="15" t="s">
        <v>589</v>
      </c>
      <c r="G367" s="23">
        <f t="shared" si="21"/>
        <v>50.11904761904762</v>
      </c>
      <c r="H367" s="23">
        <f t="shared" si="22"/>
        <v>50.11904761904762</v>
      </c>
      <c r="I367" s="23"/>
      <c r="J367" s="23">
        <f t="shared" si="23"/>
        <v>0</v>
      </c>
    </row>
    <row r="368" spans="1:10" x14ac:dyDescent="0.25">
      <c r="A368" s="25">
        <v>45539</v>
      </c>
      <c r="B368" s="15" t="s">
        <v>559</v>
      </c>
      <c r="C368" s="23">
        <v>15.333333333333334</v>
      </c>
      <c r="D368" s="15" t="s">
        <v>17</v>
      </c>
      <c r="E368" s="23">
        <f t="shared" si="20"/>
        <v>2.5555555555555558</v>
      </c>
      <c r="F368" s="15" t="s">
        <v>589</v>
      </c>
      <c r="G368" s="23">
        <f t="shared" si="21"/>
        <v>12.777777777777779</v>
      </c>
      <c r="H368" s="23">
        <f t="shared" si="22"/>
        <v>12.777777777777779</v>
      </c>
      <c r="I368" s="23"/>
      <c r="J368" s="23">
        <f t="shared" si="23"/>
        <v>0</v>
      </c>
    </row>
    <row r="369" spans="1:10" x14ac:dyDescent="0.25">
      <c r="A369" s="25">
        <v>45540</v>
      </c>
      <c r="B369" s="15" t="s">
        <v>560</v>
      </c>
      <c r="C369" s="23">
        <v>20.142857142857142</v>
      </c>
      <c r="D369" s="15" t="s">
        <v>17</v>
      </c>
      <c r="E369" s="23">
        <f t="shared" si="20"/>
        <v>3.3571428571428568</v>
      </c>
      <c r="F369" s="15" t="s">
        <v>589</v>
      </c>
      <c r="G369" s="23">
        <f t="shared" si="21"/>
        <v>16.785714285714285</v>
      </c>
      <c r="H369" s="23">
        <f t="shared" si="22"/>
        <v>16.785714285714285</v>
      </c>
      <c r="I369" s="23"/>
      <c r="J369" s="23">
        <f t="shared" si="23"/>
        <v>0</v>
      </c>
    </row>
    <row r="370" spans="1:10" x14ac:dyDescent="0.25">
      <c r="A370" s="25">
        <v>45541</v>
      </c>
      <c r="B370" s="15" t="s">
        <v>561</v>
      </c>
      <c r="C370" s="23">
        <v>9</v>
      </c>
      <c r="D370" s="15" t="s">
        <v>17</v>
      </c>
      <c r="E370" s="23">
        <f t="shared" si="20"/>
        <v>1.5</v>
      </c>
      <c r="F370" s="15" t="s">
        <v>589</v>
      </c>
      <c r="G370" s="23">
        <f t="shared" si="21"/>
        <v>7.5</v>
      </c>
      <c r="H370" s="23">
        <f t="shared" si="22"/>
        <v>7.5</v>
      </c>
      <c r="I370" s="23"/>
      <c r="J370" s="23">
        <f t="shared" si="23"/>
        <v>0</v>
      </c>
    </row>
    <row r="371" spans="1:10" x14ac:dyDescent="0.25">
      <c r="A371" s="25">
        <v>45541</v>
      </c>
      <c r="B371" s="15" t="s">
        <v>562</v>
      </c>
      <c r="C371" s="23">
        <v>30.2</v>
      </c>
      <c r="D371" s="15" t="s">
        <v>17</v>
      </c>
      <c r="E371" s="23">
        <f t="shared" si="20"/>
        <v>5.0333333333333332</v>
      </c>
      <c r="F371" s="15" t="s">
        <v>589</v>
      </c>
      <c r="G371" s="23">
        <f t="shared" si="21"/>
        <v>25.166666666666664</v>
      </c>
      <c r="H371" s="23">
        <f t="shared" si="22"/>
        <v>25.166666666666664</v>
      </c>
      <c r="I371" s="23"/>
      <c r="J371" s="23">
        <f t="shared" si="23"/>
        <v>0</v>
      </c>
    </row>
    <row r="372" spans="1:10" x14ac:dyDescent="0.25">
      <c r="A372" s="25">
        <v>45542</v>
      </c>
      <c r="B372" s="15" t="s">
        <v>563</v>
      </c>
      <c r="C372" s="23">
        <v>35.166666666666664</v>
      </c>
      <c r="D372" s="15" t="s">
        <v>17</v>
      </c>
      <c r="E372" s="23">
        <f t="shared" si="20"/>
        <v>5.8611111111111107</v>
      </c>
      <c r="F372" s="15" t="s">
        <v>589</v>
      </c>
      <c r="G372" s="23">
        <f t="shared" si="21"/>
        <v>29.305555555555554</v>
      </c>
      <c r="H372" s="23">
        <f t="shared" si="22"/>
        <v>29.305555555555554</v>
      </c>
      <c r="I372" s="23"/>
      <c r="J372" s="23">
        <f t="shared" si="23"/>
        <v>0</v>
      </c>
    </row>
    <row r="373" spans="1:10" x14ac:dyDescent="0.25">
      <c r="A373" s="25">
        <v>45543</v>
      </c>
      <c r="B373" s="15" t="s">
        <v>564</v>
      </c>
      <c r="C373" s="23">
        <v>10.5</v>
      </c>
      <c r="D373" s="15" t="s">
        <v>17</v>
      </c>
      <c r="E373" s="23">
        <f t="shared" si="20"/>
        <v>1.75</v>
      </c>
      <c r="F373" s="15" t="s">
        <v>589</v>
      </c>
      <c r="G373" s="23">
        <f t="shared" si="21"/>
        <v>8.75</v>
      </c>
      <c r="H373" s="23">
        <f t="shared" si="22"/>
        <v>8.75</v>
      </c>
      <c r="I373" s="23"/>
      <c r="J373" s="23">
        <f t="shared" si="23"/>
        <v>0</v>
      </c>
    </row>
    <row r="374" spans="1:10" x14ac:dyDescent="0.25">
      <c r="A374" s="25">
        <v>45544</v>
      </c>
      <c r="B374" s="15" t="s">
        <v>565</v>
      </c>
      <c r="C374" s="23">
        <v>3.1428571428571428</v>
      </c>
      <c r="D374" s="15" t="s">
        <v>17</v>
      </c>
      <c r="E374" s="23">
        <f t="shared" si="20"/>
        <v>0.52380952380952384</v>
      </c>
      <c r="F374" s="15" t="s">
        <v>589</v>
      </c>
      <c r="G374" s="23">
        <f t="shared" si="21"/>
        <v>2.6190476190476191</v>
      </c>
      <c r="H374" s="23">
        <f t="shared" si="22"/>
        <v>2.6190476190476191</v>
      </c>
      <c r="I374" s="23"/>
      <c r="J374" s="23">
        <f t="shared" si="23"/>
        <v>0</v>
      </c>
    </row>
    <row r="375" spans="1:10" x14ac:dyDescent="0.25">
      <c r="A375" s="25">
        <v>45545</v>
      </c>
      <c r="B375" s="15" t="s">
        <v>566</v>
      </c>
      <c r="C375" s="23">
        <v>13</v>
      </c>
      <c r="D375" s="15" t="s">
        <v>17</v>
      </c>
      <c r="E375" s="23">
        <f t="shared" si="20"/>
        <v>2.166666666666667</v>
      </c>
      <c r="F375" s="15" t="s">
        <v>589</v>
      </c>
      <c r="G375" s="23">
        <f t="shared" si="21"/>
        <v>10.833333333333332</v>
      </c>
      <c r="H375" s="23">
        <f t="shared" si="22"/>
        <v>10.833333333333332</v>
      </c>
      <c r="I375" s="23"/>
      <c r="J375" s="23">
        <f t="shared" si="23"/>
        <v>0</v>
      </c>
    </row>
    <row r="376" spans="1:10" x14ac:dyDescent="0.25">
      <c r="A376" s="25">
        <v>45545</v>
      </c>
      <c r="B376" s="15" t="s">
        <v>567</v>
      </c>
      <c r="C376" s="23">
        <v>11</v>
      </c>
      <c r="D376" s="15" t="s">
        <v>17</v>
      </c>
      <c r="E376" s="23">
        <f t="shared" si="20"/>
        <v>1.8333333333333333</v>
      </c>
      <c r="F376" s="15" t="s">
        <v>589</v>
      </c>
      <c r="G376" s="23">
        <f t="shared" si="21"/>
        <v>9.1666666666666661</v>
      </c>
      <c r="H376" s="23">
        <f t="shared" si="22"/>
        <v>9.1666666666666661</v>
      </c>
      <c r="I376" s="23"/>
      <c r="J376" s="23">
        <f t="shared" si="23"/>
        <v>0</v>
      </c>
    </row>
    <row r="377" spans="1:10" x14ac:dyDescent="0.25">
      <c r="A377" s="25">
        <v>45546</v>
      </c>
      <c r="B377" s="15" t="s">
        <v>568</v>
      </c>
      <c r="C377" s="23">
        <v>8.1999999999999993</v>
      </c>
      <c r="D377" s="15" t="s">
        <v>17</v>
      </c>
      <c r="E377" s="23">
        <f t="shared" si="20"/>
        <v>1.3666666666666667</v>
      </c>
      <c r="F377" s="15" t="s">
        <v>589</v>
      </c>
      <c r="G377" s="23">
        <f t="shared" si="21"/>
        <v>6.8333333333333321</v>
      </c>
      <c r="H377" s="23">
        <f t="shared" si="22"/>
        <v>6.8333333333333321</v>
      </c>
      <c r="I377" s="23"/>
      <c r="J377" s="23">
        <f t="shared" si="23"/>
        <v>0</v>
      </c>
    </row>
    <row r="378" spans="1:10" x14ac:dyDescent="0.25">
      <c r="A378" s="25">
        <v>45547</v>
      </c>
      <c r="B378" s="15" t="s">
        <v>569</v>
      </c>
      <c r="C378" s="23">
        <v>5.5</v>
      </c>
      <c r="D378" s="15" t="s">
        <v>17</v>
      </c>
      <c r="E378" s="23">
        <f t="shared" si="20"/>
        <v>0.91666666666666663</v>
      </c>
      <c r="F378" s="15" t="s">
        <v>589</v>
      </c>
      <c r="G378" s="23">
        <f t="shared" si="21"/>
        <v>4.583333333333333</v>
      </c>
      <c r="H378" s="23">
        <f t="shared" si="22"/>
        <v>4.583333333333333</v>
      </c>
      <c r="I378" s="23"/>
      <c r="J378" s="23">
        <f t="shared" si="23"/>
        <v>0</v>
      </c>
    </row>
    <row r="379" spans="1:10" x14ac:dyDescent="0.25">
      <c r="A379" s="25">
        <v>45547</v>
      </c>
      <c r="B379" s="15" t="s">
        <v>570</v>
      </c>
      <c r="C379" s="23">
        <v>4.2</v>
      </c>
      <c r="D379" s="15" t="s">
        <v>17</v>
      </c>
      <c r="E379" s="23">
        <f t="shared" si="20"/>
        <v>0.70000000000000007</v>
      </c>
      <c r="F379" s="15" t="s">
        <v>589</v>
      </c>
      <c r="G379" s="23">
        <f t="shared" si="21"/>
        <v>3.5</v>
      </c>
      <c r="H379" s="23">
        <f t="shared" si="22"/>
        <v>3.5</v>
      </c>
      <c r="I379" s="23"/>
      <c r="J379" s="23">
        <f t="shared" si="23"/>
        <v>0</v>
      </c>
    </row>
    <row r="380" spans="1:10" x14ac:dyDescent="0.25">
      <c r="A380" s="25">
        <v>45549</v>
      </c>
      <c r="B380" s="15" t="s">
        <v>571</v>
      </c>
      <c r="C380" s="23">
        <v>60.111111111111114</v>
      </c>
      <c r="D380" s="15" t="s">
        <v>17</v>
      </c>
      <c r="E380" s="23">
        <f t="shared" si="20"/>
        <v>10.018518518518519</v>
      </c>
      <c r="F380" s="15" t="s">
        <v>589</v>
      </c>
      <c r="G380" s="23">
        <f t="shared" si="21"/>
        <v>50.092592592592595</v>
      </c>
      <c r="H380" s="23">
        <f t="shared" si="22"/>
        <v>50.092592592592595</v>
      </c>
      <c r="I380" s="23"/>
      <c r="J380" s="23">
        <f t="shared" si="23"/>
        <v>0</v>
      </c>
    </row>
    <row r="381" spans="1:10" x14ac:dyDescent="0.25">
      <c r="A381" s="25">
        <v>45549</v>
      </c>
      <c r="B381" s="15" t="s">
        <v>572</v>
      </c>
      <c r="C381" s="23">
        <v>51</v>
      </c>
      <c r="D381" s="15" t="s">
        <v>17</v>
      </c>
      <c r="E381" s="23">
        <f t="shared" si="20"/>
        <v>8.5</v>
      </c>
      <c r="F381" s="15" t="s">
        <v>589</v>
      </c>
      <c r="G381" s="23">
        <f t="shared" si="21"/>
        <v>42.5</v>
      </c>
      <c r="H381" s="23">
        <f t="shared" si="22"/>
        <v>42.5</v>
      </c>
      <c r="I381" s="23"/>
      <c r="J381" s="23">
        <f t="shared" si="23"/>
        <v>0</v>
      </c>
    </row>
    <row r="382" spans="1:10" x14ac:dyDescent="0.25">
      <c r="A382" s="25">
        <v>45552</v>
      </c>
      <c r="B382" s="15" t="s">
        <v>573</v>
      </c>
      <c r="C382" s="23">
        <v>8.1999999999999993</v>
      </c>
      <c r="D382" s="15" t="s">
        <v>17</v>
      </c>
      <c r="E382" s="23">
        <f t="shared" si="20"/>
        <v>1.3666666666666667</v>
      </c>
      <c r="F382" s="15" t="s">
        <v>589</v>
      </c>
      <c r="G382" s="23">
        <f t="shared" si="21"/>
        <v>6.8333333333333321</v>
      </c>
      <c r="H382" s="23">
        <f t="shared" si="22"/>
        <v>6.8333333333333321</v>
      </c>
      <c r="I382" s="23"/>
      <c r="J382" s="23">
        <f t="shared" si="23"/>
        <v>0</v>
      </c>
    </row>
    <row r="383" spans="1:10" x14ac:dyDescent="0.25">
      <c r="A383" s="25">
        <v>45552</v>
      </c>
      <c r="B383" s="15" t="s">
        <v>574</v>
      </c>
      <c r="C383" s="23">
        <v>60.142857142857146</v>
      </c>
      <c r="D383" s="15" t="s">
        <v>17</v>
      </c>
      <c r="E383" s="23">
        <f t="shared" si="20"/>
        <v>10.023809523809524</v>
      </c>
      <c r="F383" s="15" t="s">
        <v>589</v>
      </c>
      <c r="G383" s="23">
        <f t="shared" si="21"/>
        <v>50.11904761904762</v>
      </c>
      <c r="H383" s="23">
        <f t="shared" si="22"/>
        <v>50.11904761904762</v>
      </c>
      <c r="I383" s="23"/>
      <c r="J383" s="23">
        <f t="shared" si="23"/>
        <v>0</v>
      </c>
    </row>
    <row r="384" spans="1:10" x14ac:dyDescent="0.25">
      <c r="A384" s="25">
        <v>45553</v>
      </c>
      <c r="B384" s="15" t="s">
        <v>575</v>
      </c>
      <c r="C384" s="23">
        <v>5.166666666666667</v>
      </c>
      <c r="D384" s="15" t="s">
        <v>17</v>
      </c>
      <c r="E384" s="23">
        <f t="shared" si="20"/>
        <v>0.86111111111111116</v>
      </c>
      <c r="F384" s="15" t="s">
        <v>589</v>
      </c>
      <c r="G384" s="23">
        <f t="shared" si="21"/>
        <v>4.3055555555555554</v>
      </c>
      <c r="H384" s="23">
        <f t="shared" si="22"/>
        <v>4.3055555555555554</v>
      </c>
      <c r="I384" s="23"/>
      <c r="J384" s="23">
        <f t="shared" si="23"/>
        <v>0</v>
      </c>
    </row>
    <row r="385" spans="1:14" x14ac:dyDescent="0.25">
      <c r="A385" s="25">
        <v>45553</v>
      </c>
      <c r="B385" s="15" t="s">
        <v>576</v>
      </c>
      <c r="C385" s="23">
        <v>10.199999999999999</v>
      </c>
      <c r="D385" s="15" t="s">
        <v>17</v>
      </c>
      <c r="E385" s="23">
        <f t="shared" si="20"/>
        <v>1.6999999999999997</v>
      </c>
      <c r="F385" s="15" t="s">
        <v>589</v>
      </c>
      <c r="G385" s="23">
        <f t="shared" si="21"/>
        <v>8.5</v>
      </c>
      <c r="H385" s="23">
        <f t="shared" si="22"/>
        <v>8.5</v>
      </c>
      <c r="I385" s="23"/>
      <c r="J385" s="23">
        <f t="shared" si="23"/>
        <v>0</v>
      </c>
    </row>
    <row r="386" spans="1:14" x14ac:dyDescent="0.25">
      <c r="A386" s="25">
        <v>45556</v>
      </c>
      <c r="B386" s="15" t="s">
        <v>577</v>
      </c>
      <c r="C386" s="23">
        <v>60.1666666666667</v>
      </c>
      <c r="D386" s="15" t="s">
        <v>17</v>
      </c>
      <c r="E386" s="23">
        <f t="shared" si="20"/>
        <v>10.027777777777784</v>
      </c>
      <c r="F386" s="15" t="s">
        <v>589</v>
      </c>
      <c r="G386" s="23">
        <f t="shared" si="21"/>
        <v>50.138888888888914</v>
      </c>
      <c r="H386" s="23">
        <f t="shared" si="22"/>
        <v>50.138888888888914</v>
      </c>
      <c r="I386" s="23"/>
      <c r="J386" s="23">
        <f t="shared" si="23"/>
        <v>0</v>
      </c>
      <c r="L386" s="103">
        <v>45226</v>
      </c>
      <c r="M386" t="s">
        <v>789</v>
      </c>
      <c r="N386">
        <v>5000</v>
      </c>
    </row>
    <row r="387" spans="1:14" x14ac:dyDescent="0.25">
      <c r="A387" s="25">
        <v>45557</v>
      </c>
      <c r="B387" s="15" t="s">
        <v>578</v>
      </c>
      <c r="C387" s="23">
        <v>45.333333333333336</v>
      </c>
      <c r="D387" s="15" t="s">
        <v>17</v>
      </c>
      <c r="E387" s="23">
        <f t="shared" si="20"/>
        <v>7.5555555555555562</v>
      </c>
      <c r="F387" s="15" t="s">
        <v>589</v>
      </c>
      <c r="G387" s="23">
        <f t="shared" si="21"/>
        <v>37.777777777777779</v>
      </c>
      <c r="H387" s="23">
        <f t="shared" si="22"/>
        <v>37.777777777777779</v>
      </c>
      <c r="I387" s="23"/>
      <c r="J387" s="23">
        <f t="shared" si="23"/>
        <v>0</v>
      </c>
      <c r="L387" s="103">
        <v>45255</v>
      </c>
      <c r="M387" t="s">
        <v>790</v>
      </c>
      <c r="N387">
        <v>8750</v>
      </c>
    </row>
    <row r="388" spans="1:14" x14ac:dyDescent="0.25">
      <c r="A388" s="25">
        <v>45557</v>
      </c>
      <c r="B388" s="15" t="s">
        <v>579</v>
      </c>
      <c r="C388" s="23">
        <v>30.125</v>
      </c>
      <c r="D388" s="15" t="s">
        <v>17</v>
      </c>
      <c r="E388" s="23">
        <f t="shared" si="20"/>
        <v>5.020833333333333</v>
      </c>
      <c r="F388" s="15" t="s">
        <v>589</v>
      </c>
      <c r="G388" s="23">
        <f t="shared" si="21"/>
        <v>25.104166666666668</v>
      </c>
      <c r="H388" s="23">
        <f t="shared" si="22"/>
        <v>25.104166666666668</v>
      </c>
      <c r="I388" s="23"/>
      <c r="J388" s="23">
        <f t="shared" si="23"/>
        <v>0</v>
      </c>
      <c r="L388" s="103">
        <v>45286</v>
      </c>
      <c r="M388" t="s">
        <v>791</v>
      </c>
      <c r="N388">
        <v>12000</v>
      </c>
    </row>
    <row r="389" spans="1:14" x14ac:dyDescent="0.25">
      <c r="A389" s="25">
        <v>45560</v>
      </c>
      <c r="B389" s="15" t="s">
        <v>580</v>
      </c>
      <c r="C389" s="23">
        <v>7.166666666666667</v>
      </c>
      <c r="D389" s="15" t="s">
        <v>17</v>
      </c>
      <c r="E389" s="23">
        <f t="shared" si="20"/>
        <v>1.1944444444444444</v>
      </c>
      <c r="F389" s="15" t="s">
        <v>589</v>
      </c>
      <c r="G389" s="23">
        <f t="shared" si="21"/>
        <v>5.9722222222222223</v>
      </c>
      <c r="H389" s="23">
        <f t="shared" si="22"/>
        <v>5.9722222222222223</v>
      </c>
      <c r="I389" s="23"/>
      <c r="J389" s="23">
        <f t="shared" si="23"/>
        <v>0</v>
      </c>
      <c r="L389" s="103">
        <v>45316</v>
      </c>
      <c r="M389" t="s">
        <v>792</v>
      </c>
      <c r="N389">
        <v>3250</v>
      </c>
    </row>
    <row r="390" spans="1:14" x14ac:dyDescent="0.25">
      <c r="A390" s="25">
        <v>45560</v>
      </c>
      <c r="B390" s="15" t="s">
        <v>581</v>
      </c>
      <c r="C390" s="23">
        <v>5.333333333333333</v>
      </c>
      <c r="D390" s="15" t="s">
        <v>17</v>
      </c>
      <c r="E390" s="23">
        <f t="shared" si="20"/>
        <v>0.88888888888888884</v>
      </c>
      <c r="F390" s="15" t="s">
        <v>589</v>
      </c>
      <c r="G390" s="23">
        <f t="shared" si="21"/>
        <v>4.4444444444444446</v>
      </c>
      <c r="H390" s="23">
        <f t="shared" si="22"/>
        <v>4.4444444444444446</v>
      </c>
      <c r="I390" s="23"/>
      <c r="J390" s="23">
        <f t="shared" si="23"/>
        <v>0</v>
      </c>
      <c r="L390" s="103">
        <v>45349</v>
      </c>
      <c r="M390" t="s">
        <v>793</v>
      </c>
      <c r="N390">
        <v>5000</v>
      </c>
    </row>
    <row r="391" spans="1:14" x14ac:dyDescent="0.25">
      <c r="A391" s="25">
        <v>45560</v>
      </c>
      <c r="B391" s="15" t="s">
        <v>582</v>
      </c>
      <c r="C391" s="23">
        <v>5.333333333333333</v>
      </c>
      <c r="D391" s="15" t="s">
        <v>17</v>
      </c>
      <c r="E391" s="23">
        <f t="shared" si="20"/>
        <v>0.88888888888888884</v>
      </c>
      <c r="F391" s="15" t="s">
        <v>589</v>
      </c>
      <c r="G391" s="23">
        <f t="shared" si="21"/>
        <v>4.4444444444444446</v>
      </c>
      <c r="H391" s="23">
        <f t="shared" si="22"/>
        <v>4.4444444444444446</v>
      </c>
      <c r="I391" s="23"/>
      <c r="J391" s="23">
        <f t="shared" si="23"/>
        <v>0</v>
      </c>
      <c r="L391" s="103">
        <v>45377</v>
      </c>
      <c r="M391" t="s">
        <v>794</v>
      </c>
      <c r="N391">
        <v>5500</v>
      </c>
    </row>
    <row r="392" spans="1:14" x14ac:dyDescent="0.25">
      <c r="A392" s="25">
        <v>45560</v>
      </c>
      <c r="B392" s="15" t="s">
        <v>583</v>
      </c>
      <c r="C392" s="23">
        <v>30.142857142857142</v>
      </c>
      <c r="D392" s="15" t="s">
        <v>17</v>
      </c>
      <c r="E392" s="23">
        <f t="shared" ref="E392:E397" si="24">C392/120*20</f>
        <v>5.0238095238095237</v>
      </c>
      <c r="F392" s="15" t="s">
        <v>589</v>
      </c>
      <c r="G392" s="23">
        <f t="shared" ref="G392:G410" si="25">C392-E392</f>
        <v>25.11904761904762</v>
      </c>
      <c r="H392" s="23">
        <f t="shared" ref="H392:H409" si="26">G392</f>
        <v>25.11904761904762</v>
      </c>
      <c r="I392" s="23"/>
      <c r="J392" s="23">
        <f t="shared" ref="J392:J410" si="27">G392-SUM(H392:I392)</f>
        <v>0</v>
      </c>
      <c r="L392" s="103">
        <v>45409</v>
      </c>
      <c r="M392" t="s">
        <v>795</v>
      </c>
      <c r="N392">
        <v>6050</v>
      </c>
    </row>
    <row r="393" spans="1:14" x14ac:dyDescent="0.25">
      <c r="A393" s="25">
        <v>45562</v>
      </c>
      <c r="B393" s="15" t="s">
        <v>584</v>
      </c>
      <c r="C393" s="23">
        <v>40.111111111111114</v>
      </c>
      <c r="D393" s="15" t="s">
        <v>17</v>
      </c>
      <c r="E393" s="23">
        <f t="shared" si="24"/>
        <v>6.685185185185186</v>
      </c>
      <c r="F393" s="15" t="s">
        <v>589</v>
      </c>
      <c r="G393" s="23">
        <f t="shared" si="25"/>
        <v>33.425925925925931</v>
      </c>
      <c r="H393" s="23">
        <f t="shared" si="26"/>
        <v>33.425925925925931</v>
      </c>
      <c r="I393" s="23"/>
      <c r="J393" s="23">
        <f t="shared" si="27"/>
        <v>0</v>
      </c>
      <c r="L393" s="103">
        <v>45438</v>
      </c>
      <c r="M393" t="s">
        <v>796</v>
      </c>
      <c r="N393">
        <v>13500</v>
      </c>
    </row>
    <row r="394" spans="1:14" x14ac:dyDescent="0.25">
      <c r="A394" s="25">
        <v>45562</v>
      </c>
      <c r="B394" s="15" t="s">
        <v>585</v>
      </c>
      <c r="C394" s="23">
        <v>55.166666666666664</v>
      </c>
      <c r="D394" s="15" t="s">
        <v>17</v>
      </c>
      <c r="E394" s="23">
        <f t="shared" si="24"/>
        <v>9.1944444444444446</v>
      </c>
      <c r="F394" s="15" t="s">
        <v>589</v>
      </c>
      <c r="G394" s="23">
        <f t="shared" si="25"/>
        <v>45.972222222222221</v>
      </c>
      <c r="H394" s="23">
        <f t="shared" si="26"/>
        <v>45.972222222222221</v>
      </c>
      <c r="I394" s="23"/>
      <c r="J394" s="23">
        <f t="shared" si="27"/>
        <v>0</v>
      </c>
      <c r="L394" s="103">
        <v>45470</v>
      </c>
      <c r="M394" t="s">
        <v>797</v>
      </c>
      <c r="N394">
        <v>13525</v>
      </c>
    </row>
    <row r="395" spans="1:14" x14ac:dyDescent="0.25">
      <c r="A395" s="25">
        <v>45563</v>
      </c>
      <c r="B395" s="15" t="s">
        <v>586</v>
      </c>
      <c r="C395" s="23">
        <v>5.166666666666667</v>
      </c>
      <c r="D395" s="15" t="s">
        <v>17</v>
      </c>
      <c r="E395" s="23">
        <f t="shared" si="24"/>
        <v>0.86111111111111116</v>
      </c>
      <c r="F395" s="15" t="s">
        <v>589</v>
      </c>
      <c r="G395" s="23">
        <f t="shared" si="25"/>
        <v>4.3055555555555554</v>
      </c>
      <c r="H395" s="23">
        <f t="shared" si="26"/>
        <v>4.3055555555555554</v>
      </c>
      <c r="I395" s="23"/>
      <c r="J395" s="23">
        <f t="shared" si="27"/>
        <v>0</v>
      </c>
      <c r="L395" s="103">
        <v>45498</v>
      </c>
      <c r="M395" t="s">
        <v>798</v>
      </c>
      <c r="N395">
        <v>9200</v>
      </c>
    </row>
    <row r="396" spans="1:14" x14ac:dyDescent="0.25">
      <c r="A396" s="25">
        <v>45564</v>
      </c>
      <c r="B396" s="15" t="s">
        <v>587</v>
      </c>
      <c r="C396" s="23">
        <v>60.5</v>
      </c>
      <c r="D396" s="15" t="s">
        <v>17</v>
      </c>
      <c r="E396" s="23">
        <f t="shared" si="24"/>
        <v>10.083333333333332</v>
      </c>
      <c r="F396" s="15" t="s">
        <v>589</v>
      </c>
      <c r="G396" s="23">
        <f t="shared" si="25"/>
        <v>50.416666666666671</v>
      </c>
      <c r="H396" s="23">
        <f t="shared" si="26"/>
        <v>50.416666666666671</v>
      </c>
      <c r="I396" s="23"/>
      <c r="J396" s="23">
        <f t="shared" si="27"/>
        <v>0</v>
      </c>
      <c r="L396" s="103">
        <v>45529</v>
      </c>
      <c r="M396" t="s">
        <v>799</v>
      </c>
      <c r="N396">
        <v>14900</v>
      </c>
    </row>
    <row r="397" spans="1:14" x14ac:dyDescent="0.25">
      <c r="A397" s="25">
        <v>45565</v>
      </c>
      <c r="B397" s="15" t="s">
        <v>588</v>
      </c>
      <c r="C397" s="23">
        <v>30.5</v>
      </c>
      <c r="D397" s="15" t="s">
        <v>17</v>
      </c>
      <c r="E397" s="23">
        <f t="shared" si="24"/>
        <v>5.083333333333333</v>
      </c>
      <c r="F397" s="15" t="s">
        <v>589</v>
      </c>
      <c r="G397" s="23">
        <f t="shared" si="25"/>
        <v>25.416666666666668</v>
      </c>
      <c r="H397" s="23">
        <f t="shared" si="26"/>
        <v>25.416666666666668</v>
      </c>
      <c r="I397" s="23"/>
      <c r="J397" s="23">
        <f t="shared" si="27"/>
        <v>0</v>
      </c>
      <c r="L397" s="103">
        <v>45562</v>
      </c>
      <c r="M397" t="s">
        <v>800</v>
      </c>
      <c r="N397">
        <v>8800</v>
      </c>
    </row>
    <row r="398" spans="1:14" x14ac:dyDescent="0.25">
      <c r="A398" s="25">
        <v>45226</v>
      </c>
      <c r="B398" s="15" t="s">
        <v>789</v>
      </c>
      <c r="C398" s="23">
        <v>5000</v>
      </c>
      <c r="D398" s="105" t="s">
        <v>13</v>
      </c>
      <c r="E398" s="23">
        <v>0</v>
      </c>
      <c r="F398" s="15" t="s">
        <v>589</v>
      </c>
      <c r="G398" s="23">
        <f t="shared" si="25"/>
        <v>5000</v>
      </c>
      <c r="H398" s="23">
        <f t="shared" si="26"/>
        <v>5000</v>
      </c>
      <c r="I398" s="23"/>
      <c r="J398" s="23">
        <f t="shared" si="27"/>
        <v>0</v>
      </c>
      <c r="N398">
        <f>SUM(N386:N397)</f>
        <v>105475</v>
      </c>
    </row>
    <row r="399" spans="1:14" x14ac:dyDescent="0.25">
      <c r="A399" s="25">
        <v>45255</v>
      </c>
      <c r="B399" s="15" t="s">
        <v>790</v>
      </c>
      <c r="C399" s="23">
        <v>8750</v>
      </c>
      <c r="D399" s="105" t="s">
        <v>13</v>
      </c>
      <c r="E399" s="23">
        <v>0</v>
      </c>
      <c r="F399" s="15" t="s">
        <v>589</v>
      </c>
      <c r="G399" s="23">
        <f t="shared" si="25"/>
        <v>8750</v>
      </c>
      <c r="H399" s="23">
        <f t="shared" si="26"/>
        <v>8750</v>
      </c>
      <c r="I399" s="23"/>
      <c r="J399" s="23">
        <f t="shared" si="27"/>
        <v>0</v>
      </c>
    </row>
    <row r="400" spans="1:14" x14ac:dyDescent="0.25">
      <c r="A400" s="25">
        <v>45286</v>
      </c>
      <c r="B400" s="15" t="s">
        <v>791</v>
      </c>
      <c r="C400" s="23">
        <v>12000</v>
      </c>
      <c r="D400" s="105" t="s">
        <v>13</v>
      </c>
      <c r="E400" s="23">
        <v>0</v>
      </c>
      <c r="F400" s="15" t="s">
        <v>589</v>
      </c>
      <c r="G400" s="23">
        <f t="shared" si="25"/>
        <v>12000</v>
      </c>
      <c r="H400" s="23">
        <f t="shared" si="26"/>
        <v>12000</v>
      </c>
      <c r="I400" s="23"/>
      <c r="J400" s="23">
        <f t="shared" si="27"/>
        <v>0</v>
      </c>
    </row>
    <row r="401" spans="1:10" x14ac:dyDescent="0.25">
      <c r="A401" s="25">
        <v>45316</v>
      </c>
      <c r="B401" s="15" t="s">
        <v>792</v>
      </c>
      <c r="C401" s="23">
        <v>3250</v>
      </c>
      <c r="D401" s="105" t="s">
        <v>13</v>
      </c>
      <c r="E401" s="23">
        <v>0</v>
      </c>
      <c r="F401" s="15" t="s">
        <v>589</v>
      </c>
      <c r="G401" s="23">
        <f t="shared" si="25"/>
        <v>3250</v>
      </c>
      <c r="H401" s="23">
        <f t="shared" si="26"/>
        <v>3250</v>
      </c>
      <c r="I401" s="23"/>
      <c r="J401" s="23">
        <f t="shared" si="27"/>
        <v>0</v>
      </c>
    </row>
    <row r="402" spans="1:10" x14ac:dyDescent="0.25">
      <c r="A402" s="25">
        <v>45349</v>
      </c>
      <c r="B402" s="15" t="s">
        <v>793</v>
      </c>
      <c r="C402" s="23">
        <v>5000</v>
      </c>
      <c r="D402" s="105" t="s">
        <v>13</v>
      </c>
      <c r="E402" s="23">
        <v>0</v>
      </c>
      <c r="F402" s="15" t="s">
        <v>589</v>
      </c>
      <c r="G402" s="23">
        <f t="shared" si="25"/>
        <v>5000</v>
      </c>
      <c r="H402" s="23">
        <f t="shared" si="26"/>
        <v>5000</v>
      </c>
      <c r="I402" s="23"/>
      <c r="J402" s="23">
        <f t="shared" si="27"/>
        <v>0</v>
      </c>
    </row>
    <row r="403" spans="1:10" x14ac:dyDescent="0.25">
      <c r="A403" s="25">
        <v>45377</v>
      </c>
      <c r="B403" s="15" t="s">
        <v>794</v>
      </c>
      <c r="C403" s="23">
        <v>5500</v>
      </c>
      <c r="D403" s="105" t="s">
        <v>13</v>
      </c>
      <c r="E403" s="23">
        <v>0</v>
      </c>
      <c r="F403" s="15" t="s">
        <v>589</v>
      </c>
      <c r="G403" s="23">
        <f t="shared" si="25"/>
        <v>5500</v>
      </c>
      <c r="H403" s="23">
        <f t="shared" si="26"/>
        <v>5500</v>
      </c>
      <c r="I403" s="23"/>
      <c r="J403" s="23">
        <f t="shared" si="27"/>
        <v>0</v>
      </c>
    </row>
    <row r="404" spans="1:10" x14ac:dyDescent="0.25">
      <c r="A404" s="25">
        <v>45409</v>
      </c>
      <c r="B404" s="15" t="s">
        <v>795</v>
      </c>
      <c r="C404" s="23">
        <v>6050</v>
      </c>
      <c r="D404" s="105" t="s">
        <v>13</v>
      </c>
      <c r="E404" s="23">
        <v>0</v>
      </c>
      <c r="F404" s="15" t="s">
        <v>589</v>
      </c>
      <c r="G404" s="23">
        <f t="shared" si="25"/>
        <v>6050</v>
      </c>
      <c r="H404" s="23">
        <f t="shared" si="26"/>
        <v>6050</v>
      </c>
      <c r="I404" s="23"/>
      <c r="J404" s="23">
        <f t="shared" si="27"/>
        <v>0</v>
      </c>
    </row>
    <row r="405" spans="1:10" x14ac:dyDescent="0.25">
      <c r="A405" s="25">
        <v>45438</v>
      </c>
      <c r="B405" s="15" t="s">
        <v>796</v>
      </c>
      <c r="C405" s="23">
        <v>13500</v>
      </c>
      <c r="D405" s="105" t="s">
        <v>13</v>
      </c>
      <c r="E405" s="23">
        <v>0</v>
      </c>
      <c r="F405" s="15" t="s">
        <v>589</v>
      </c>
      <c r="G405" s="23">
        <f t="shared" si="25"/>
        <v>13500</v>
      </c>
      <c r="H405" s="23">
        <f t="shared" si="26"/>
        <v>13500</v>
      </c>
      <c r="I405" s="23"/>
      <c r="J405" s="23">
        <f t="shared" si="27"/>
        <v>0</v>
      </c>
    </row>
    <row r="406" spans="1:10" x14ac:dyDescent="0.25">
      <c r="A406" s="25">
        <v>45470</v>
      </c>
      <c r="B406" s="15" t="s">
        <v>797</v>
      </c>
      <c r="C406" s="23">
        <v>13525</v>
      </c>
      <c r="D406" s="105" t="s">
        <v>13</v>
      </c>
      <c r="E406" s="23">
        <v>0</v>
      </c>
      <c r="F406" s="15" t="s">
        <v>589</v>
      </c>
      <c r="G406" s="23">
        <f t="shared" si="25"/>
        <v>13525</v>
      </c>
      <c r="H406" s="23">
        <f t="shared" si="26"/>
        <v>13525</v>
      </c>
      <c r="I406" s="23"/>
      <c r="J406" s="23">
        <f t="shared" si="27"/>
        <v>0</v>
      </c>
    </row>
    <row r="407" spans="1:10" x14ac:dyDescent="0.25">
      <c r="A407" s="25">
        <v>45498</v>
      </c>
      <c r="B407" s="15" t="s">
        <v>798</v>
      </c>
      <c r="C407" s="23">
        <v>9200</v>
      </c>
      <c r="D407" s="105" t="s">
        <v>13</v>
      </c>
      <c r="E407" s="23">
        <v>0</v>
      </c>
      <c r="F407" s="15" t="s">
        <v>589</v>
      </c>
      <c r="G407" s="23">
        <f t="shared" si="25"/>
        <v>9200</v>
      </c>
      <c r="H407" s="23">
        <f t="shared" si="26"/>
        <v>9200</v>
      </c>
      <c r="I407" s="23"/>
      <c r="J407" s="23">
        <f t="shared" si="27"/>
        <v>0</v>
      </c>
    </row>
    <row r="408" spans="1:10" x14ac:dyDescent="0.25">
      <c r="A408" s="25">
        <v>45529</v>
      </c>
      <c r="B408" s="15" t="s">
        <v>799</v>
      </c>
      <c r="C408" s="23">
        <v>14900</v>
      </c>
      <c r="D408" s="105" t="s">
        <v>13</v>
      </c>
      <c r="E408" s="23">
        <v>0</v>
      </c>
      <c r="F408" s="15" t="s">
        <v>589</v>
      </c>
      <c r="G408" s="23">
        <f t="shared" si="25"/>
        <v>14900</v>
      </c>
      <c r="H408" s="23">
        <f t="shared" si="26"/>
        <v>14900</v>
      </c>
      <c r="I408" s="23"/>
      <c r="J408" s="23">
        <f t="shared" si="27"/>
        <v>0</v>
      </c>
    </row>
    <row r="409" spans="1:10" x14ac:dyDescent="0.25">
      <c r="A409" s="25">
        <v>45562</v>
      </c>
      <c r="B409" s="15" t="s">
        <v>800</v>
      </c>
      <c r="C409" s="23">
        <v>8800</v>
      </c>
      <c r="D409" s="105" t="s">
        <v>13</v>
      </c>
      <c r="E409" s="23">
        <v>0</v>
      </c>
      <c r="F409" s="15" t="s">
        <v>589</v>
      </c>
      <c r="G409" s="23">
        <f t="shared" si="25"/>
        <v>8800</v>
      </c>
      <c r="H409" s="23">
        <f t="shared" si="26"/>
        <v>8800</v>
      </c>
      <c r="I409" s="23"/>
      <c r="J409" s="23">
        <f t="shared" si="27"/>
        <v>0</v>
      </c>
    </row>
    <row r="410" spans="1:10" x14ac:dyDescent="0.25">
      <c r="A410" s="25">
        <v>45294</v>
      </c>
      <c r="B410" s="15" t="s">
        <v>4</v>
      </c>
      <c r="C410" s="23">
        <v>428.28</v>
      </c>
      <c r="D410" s="105" t="s">
        <v>62</v>
      </c>
      <c r="E410" s="104">
        <v>0</v>
      </c>
      <c r="F410" s="105" t="s">
        <v>4</v>
      </c>
      <c r="G410" s="104">
        <f t="shared" si="25"/>
        <v>428.28</v>
      </c>
      <c r="H410" s="104"/>
      <c r="I410" s="104">
        <f>G410</f>
        <v>428.28</v>
      </c>
      <c r="J410" s="23">
        <f t="shared" si="27"/>
        <v>0</v>
      </c>
    </row>
  </sheetData>
  <autoFilter ref="A5:J397" xr:uid="{E49EEDB0-DD6E-4B2C-84F8-3085F290E499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4"/>
  <sheetViews>
    <sheetView workbookViewId="0">
      <pane ySplit="6" topLeftCell="A105" activePane="bottomLeft" state="frozen"/>
      <selection pane="bottomLeft" activeCell="F2" sqref="F2"/>
    </sheetView>
  </sheetViews>
  <sheetFormatPr defaultRowHeight="15" x14ac:dyDescent="0.25"/>
  <cols>
    <col min="1" max="1" width="13.85546875" customWidth="1"/>
    <col min="2" max="2" width="53.7109375" customWidth="1"/>
    <col min="3" max="3" width="13.7109375" customWidth="1"/>
    <col min="4" max="4" width="13.140625" customWidth="1"/>
    <col min="5" max="5" width="14.85546875" customWidth="1"/>
    <col min="6" max="6" width="23.7109375" bestFit="1" customWidth="1"/>
    <col min="7" max="7" width="15.140625" customWidth="1"/>
    <col min="8" max="8" width="14.7109375" bestFit="1" customWidth="1"/>
    <col min="9" max="9" width="11" bestFit="1" customWidth="1"/>
    <col min="10" max="11" width="13.140625" customWidth="1"/>
    <col min="12" max="13" width="16.5703125" customWidth="1"/>
    <col min="14" max="14" width="15.140625" customWidth="1"/>
    <col min="15" max="15" width="11.28515625" customWidth="1"/>
    <col min="16" max="16" width="11.28515625" bestFit="1" customWidth="1"/>
    <col min="17" max="18" width="10.140625" bestFit="1" customWidth="1"/>
    <col min="19" max="19" width="13.140625" bestFit="1" customWidth="1"/>
    <col min="20" max="20" width="16" bestFit="1" customWidth="1"/>
    <col min="21" max="21" width="9.85546875" bestFit="1" customWidth="1"/>
    <col min="23" max="23" width="22.28515625" customWidth="1"/>
    <col min="24" max="24" width="15.7109375" bestFit="1" customWidth="1"/>
    <col min="25" max="25" width="10.42578125" customWidth="1"/>
    <col min="26" max="26" width="13.28515625" bestFit="1" customWidth="1"/>
    <col min="27" max="27" width="18.85546875" bestFit="1" customWidth="1"/>
    <col min="28" max="28" width="12.42578125" bestFit="1" customWidth="1"/>
    <col min="29" max="29" width="14.140625" bestFit="1" customWidth="1"/>
    <col min="30" max="30" width="10.42578125" customWidth="1"/>
    <col min="31" max="31" width="20.42578125" bestFit="1" customWidth="1"/>
    <col min="32" max="32" width="16" bestFit="1" customWidth="1"/>
  </cols>
  <sheetData>
    <row r="1" spans="1:33" ht="21" x14ac:dyDescent="0.35">
      <c r="A1" s="30" t="s">
        <v>8</v>
      </c>
      <c r="B1" s="7"/>
    </row>
    <row r="2" spans="1:33" x14ac:dyDescent="0.25">
      <c r="A2" s="32" t="str">
        <f>Info!A1&amp;" "&amp;Info!A2</f>
        <v>XYZ Final accounts for the period 1/10/2023 to 30/9/2024</v>
      </c>
      <c r="B2" s="7"/>
      <c r="E2" s="115"/>
    </row>
    <row r="5" spans="1:33" x14ac:dyDescent="0.25">
      <c r="A5" s="5" t="s">
        <v>1</v>
      </c>
      <c r="B5" s="5" t="s">
        <v>2</v>
      </c>
      <c r="C5" s="5" t="s">
        <v>192</v>
      </c>
      <c r="D5" s="5" t="s">
        <v>5</v>
      </c>
      <c r="E5" s="5" t="s">
        <v>4</v>
      </c>
      <c r="F5" s="5" t="s">
        <v>7</v>
      </c>
      <c r="G5" s="5" t="s">
        <v>6</v>
      </c>
      <c r="H5" s="5" t="s">
        <v>10</v>
      </c>
      <c r="I5" s="5" t="s">
        <v>61</v>
      </c>
      <c r="J5" s="5" t="s">
        <v>20</v>
      </c>
      <c r="K5" s="5" t="s">
        <v>770</v>
      </c>
      <c r="L5" s="5" t="s">
        <v>12</v>
      </c>
      <c r="M5" s="5" t="s">
        <v>784</v>
      </c>
      <c r="N5" s="5" t="s">
        <v>87</v>
      </c>
      <c r="O5" s="5" t="s">
        <v>156</v>
      </c>
      <c r="P5" s="5" t="s">
        <v>78</v>
      </c>
      <c r="Q5" s="5" t="s">
        <v>25</v>
      </c>
      <c r="R5" s="5" t="s">
        <v>90</v>
      </c>
      <c r="S5" s="5" t="s">
        <v>168</v>
      </c>
      <c r="T5" s="5" t="s">
        <v>15</v>
      </c>
      <c r="U5" s="5" t="s">
        <v>8</v>
      </c>
      <c r="V5" s="5" t="s">
        <v>57</v>
      </c>
      <c r="W5" s="5" t="s">
        <v>193</v>
      </c>
      <c r="X5" s="5" t="s">
        <v>92</v>
      </c>
      <c r="Y5" s="5" t="s">
        <v>74</v>
      </c>
      <c r="Z5" s="5" t="s">
        <v>194</v>
      </c>
      <c r="AA5" s="5" t="s">
        <v>195</v>
      </c>
      <c r="AB5" s="5" t="s">
        <v>36</v>
      </c>
      <c r="AC5" s="5" t="s">
        <v>9</v>
      </c>
      <c r="AD5" s="5" t="s">
        <v>4</v>
      </c>
      <c r="AE5" s="5" t="s">
        <v>196</v>
      </c>
      <c r="AF5" s="5" t="s">
        <v>85</v>
      </c>
      <c r="AG5" s="5" t="s">
        <v>197</v>
      </c>
    </row>
    <row r="6" spans="1:33" ht="15.75" thickBot="1" x14ac:dyDescent="0.3">
      <c r="A6" s="3"/>
      <c r="B6" s="3"/>
      <c r="C6" s="4">
        <f>SUM(C7:C224)</f>
        <v>88030.305634920616</v>
      </c>
      <c r="D6" s="3"/>
      <c r="E6" s="4">
        <f>SUM(E7:E224)</f>
        <v>1555.6168650793647</v>
      </c>
      <c r="F6" s="3"/>
      <c r="G6" s="4">
        <f t="shared" ref="G6:AG6" si="0">SUM(G7:G224)</f>
        <v>86474.688769841232</v>
      </c>
      <c r="H6" s="4">
        <f t="shared" si="0"/>
        <v>20</v>
      </c>
      <c r="I6" s="4">
        <f t="shared" si="0"/>
        <v>426.01818783068785</v>
      </c>
      <c r="J6" s="4">
        <f t="shared" si="0"/>
        <v>357.2185846560846</v>
      </c>
      <c r="K6" s="4">
        <f t="shared" si="0"/>
        <v>3600</v>
      </c>
      <c r="L6" s="4">
        <f t="shared" si="0"/>
        <v>314.72619047619054</v>
      </c>
      <c r="M6" s="4">
        <f t="shared" si="0"/>
        <v>3333.3333333333335</v>
      </c>
      <c r="N6" s="4">
        <f t="shared" si="0"/>
        <v>288.61111111111109</v>
      </c>
      <c r="O6" s="4">
        <f t="shared" si="0"/>
        <v>360</v>
      </c>
      <c r="P6" s="4">
        <f t="shared" si="0"/>
        <v>450.125</v>
      </c>
      <c r="Q6" s="4">
        <f t="shared" si="0"/>
        <v>188.56481481481484</v>
      </c>
      <c r="R6" s="4">
        <f t="shared" si="0"/>
        <v>285.92023809523812</v>
      </c>
      <c r="S6" s="4">
        <f t="shared" si="0"/>
        <v>9258.7100000000009</v>
      </c>
      <c r="T6" s="4">
        <f t="shared" si="0"/>
        <v>161.14285714285714</v>
      </c>
      <c r="U6" s="4">
        <f t="shared" si="0"/>
        <v>2373.6345899470907</v>
      </c>
      <c r="V6" s="4">
        <f t="shared" si="0"/>
        <v>159.46296296296296</v>
      </c>
      <c r="W6" s="4">
        <f t="shared" si="0"/>
        <v>500.16666666666674</v>
      </c>
      <c r="X6" s="4">
        <f t="shared" si="0"/>
        <v>198.7</v>
      </c>
      <c r="Y6" s="4">
        <f t="shared" si="0"/>
        <v>505.55952380952385</v>
      </c>
      <c r="Z6" s="4">
        <f t="shared" si="0"/>
        <v>340.40277777777777</v>
      </c>
      <c r="AA6" s="4">
        <f t="shared" si="0"/>
        <v>251.79563492063491</v>
      </c>
      <c r="AB6" s="4">
        <f t="shared" si="0"/>
        <v>251.29629629629633</v>
      </c>
      <c r="AC6" s="4">
        <f t="shared" si="0"/>
        <v>204.2</v>
      </c>
      <c r="AD6" s="4">
        <f t="shared" si="0"/>
        <v>1004.7599999999999</v>
      </c>
      <c r="AE6" s="4">
        <f t="shared" si="0"/>
        <v>61539.840000000026</v>
      </c>
      <c r="AF6" s="4">
        <f t="shared" si="0"/>
        <v>100.5</v>
      </c>
      <c r="AG6" s="4">
        <f t="shared" si="0"/>
        <v>0</v>
      </c>
    </row>
    <row r="7" spans="1:33" ht="15.75" thickTop="1" x14ac:dyDescent="0.25">
      <c r="A7" s="25">
        <v>45202</v>
      </c>
      <c r="B7" s="15" t="s">
        <v>11</v>
      </c>
      <c r="C7" s="23">
        <v>60.333333333333336</v>
      </c>
      <c r="D7" s="15" t="s">
        <v>13</v>
      </c>
      <c r="E7" s="23">
        <v>0</v>
      </c>
      <c r="F7" s="15" t="s">
        <v>12</v>
      </c>
      <c r="G7" s="23">
        <f t="shared" ref="G7:G69" si="1">C7-E7</f>
        <v>60.333333333333336</v>
      </c>
      <c r="H7" s="23"/>
      <c r="I7" s="23"/>
      <c r="J7" s="23"/>
      <c r="K7" s="23"/>
      <c r="L7" s="23">
        <f>G7</f>
        <v>60.333333333333336</v>
      </c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>
        <f t="shared" ref="AG7:AG69" si="2">G7-SUM(H7:AF7)</f>
        <v>0</v>
      </c>
    </row>
    <row r="8" spans="1:33" x14ac:dyDescent="0.25">
      <c r="A8" s="25">
        <v>45210</v>
      </c>
      <c r="B8" s="15" t="s">
        <v>14</v>
      </c>
      <c r="C8" s="23">
        <v>121</v>
      </c>
      <c r="D8" s="15" t="s">
        <v>13</v>
      </c>
      <c r="E8" s="23">
        <v>0</v>
      </c>
      <c r="F8" s="15" t="s">
        <v>15</v>
      </c>
      <c r="G8" s="23">
        <f t="shared" si="1"/>
        <v>121</v>
      </c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>
        <f>G8</f>
        <v>121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>
        <f t="shared" si="2"/>
        <v>0</v>
      </c>
    </row>
    <row r="9" spans="1:33" x14ac:dyDescent="0.25">
      <c r="A9" s="25">
        <v>45212</v>
      </c>
      <c r="B9" s="15" t="s">
        <v>16</v>
      </c>
      <c r="C9" s="23">
        <v>31</v>
      </c>
      <c r="D9" s="15" t="s">
        <v>17</v>
      </c>
      <c r="E9" s="23">
        <f>C9/120*20</f>
        <v>5.166666666666667</v>
      </c>
      <c r="F9" s="15" t="s">
        <v>8</v>
      </c>
      <c r="G9" s="23">
        <f t="shared" si="1"/>
        <v>25.833333333333332</v>
      </c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>
        <f>G9</f>
        <v>25.833333333333332</v>
      </c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>
        <f t="shared" si="2"/>
        <v>0</v>
      </c>
    </row>
    <row r="10" spans="1:33" x14ac:dyDescent="0.25">
      <c r="A10" s="25">
        <v>45215</v>
      </c>
      <c r="B10" s="15" t="s">
        <v>18</v>
      </c>
      <c r="C10" s="23">
        <v>35.142857142857146</v>
      </c>
      <c r="D10" s="15" t="s">
        <v>17</v>
      </c>
      <c r="E10" s="23">
        <f>C10/120*20</f>
        <v>5.8571428571428577</v>
      </c>
      <c r="F10" s="15" t="s">
        <v>8</v>
      </c>
      <c r="G10" s="23">
        <f t="shared" si="1"/>
        <v>29.285714285714288</v>
      </c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>
        <f>G10</f>
        <v>29.285714285714288</v>
      </c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>
        <f t="shared" si="2"/>
        <v>0</v>
      </c>
    </row>
    <row r="11" spans="1:33" x14ac:dyDescent="0.25">
      <c r="A11" s="25">
        <v>45217</v>
      </c>
      <c r="B11" s="15" t="s">
        <v>19</v>
      </c>
      <c r="C11" s="23">
        <v>150.16666666666666</v>
      </c>
      <c r="D11" s="15" t="s">
        <v>17</v>
      </c>
      <c r="E11" s="23">
        <f>C11/120*20</f>
        <v>25.027777777777779</v>
      </c>
      <c r="F11" s="15" t="s">
        <v>20</v>
      </c>
      <c r="G11" s="23">
        <f t="shared" si="1"/>
        <v>125.13888888888889</v>
      </c>
      <c r="H11" s="23"/>
      <c r="I11" s="23"/>
      <c r="J11" s="23">
        <f>G11</f>
        <v>125.13888888888889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>
        <f t="shared" si="2"/>
        <v>0</v>
      </c>
    </row>
    <row r="12" spans="1:33" x14ac:dyDescent="0.25">
      <c r="A12" s="25">
        <v>45217</v>
      </c>
      <c r="B12" s="15" t="s">
        <v>21</v>
      </c>
      <c r="C12" s="23">
        <v>150.16666666666666</v>
      </c>
      <c r="D12" s="15" t="s">
        <v>13</v>
      </c>
      <c r="E12" s="23">
        <v>0</v>
      </c>
      <c r="F12" s="15" t="s">
        <v>22</v>
      </c>
      <c r="G12" s="23">
        <f t="shared" si="1"/>
        <v>150.16666666666666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>
        <f>G12</f>
        <v>150.16666666666666</v>
      </c>
      <c r="AA12" s="23"/>
      <c r="AB12" s="23"/>
      <c r="AC12" s="23"/>
      <c r="AD12" s="23"/>
      <c r="AE12" s="23"/>
      <c r="AF12" s="23"/>
      <c r="AG12" s="23">
        <f t="shared" si="2"/>
        <v>0</v>
      </c>
    </row>
    <row r="13" spans="1:33" x14ac:dyDescent="0.25">
      <c r="A13" s="25">
        <v>45223</v>
      </c>
      <c r="B13" s="15" t="s">
        <v>23</v>
      </c>
      <c r="C13" s="23">
        <v>90.125</v>
      </c>
      <c r="D13" s="15" t="s">
        <v>13</v>
      </c>
      <c r="E13" s="23">
        <v>0</v>
      </c>
      <c r="F13" s="15" t="s">
        <v>22</v>
      </c>
      <c r="G13" s="23">
        <f t="shared" si="1"/>
        <v>90.125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>
        <f>G13</f>
        <v>90.125</v>
      </c>
      <c r="AA13" s="23"/>
      <c r="AB13" s="23"/>
      <c r="AC13" s="23"/>
      <c r="AD13" s="23"/>
      <c r="AE13" s="23"/>
      <c r="AF13" s="23"/>
      <c r="AG13" s="23">
        <f t="shared" si="2"/>
        <v>0</v>
      </c>
    </row>
    <row r="14" spans="1:33" x14ac:dyDescent="0.25">
      <c r="A14" s="25">
        <v>45223</v>
      </c>
      <c r="B14" s="15" t="s">
        <v>24</v>
      </c>
      <c r="C14" s="23">
        <v>75.111111111111114</v>
      </c>
      <c r="D14" s="15" t="s">
        <v>17</v>
      </c>
      <c r="E14" s="23">
        <f t="shared" ref="E14:E29" si="3">C14/120*20</f>
        <v>12.518518518518519</v>
      </c>
      <c r="F14" s="15" t="s">
        <v>25</v>
      </c>
      <c r="G14" s="23">
        <f t="shared" si="1"/>
        <v>62.592592592592595</v>
      </c>
      <c r="H14" s="23"/>
      <c r="I14" s="23"/>
      <c r="J14" s="23"/>
      <c r="K14" s="23"/>
      <c r="L14" s="23"/>
      <c r="M14" s="23"/>
      <c r="N14" s="23"/>
      <c r="O14" s="23"/>
      <c r="P14" s="23"/>
      <c r="Q14" s="23">
        <f>G14</f>
        <v>62.592592592592595</v>
      </c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>
        <f t="shared" si="2"/>
        <v>0</v>
      </c>
    </row>
    <row r="15" spans="1:33" x14ac:dyDescent="0.25">
      <c r="A15" s="25">
        <v>45225</v>
      </c>
      <c r="B15" s="15" t="s">
        <v>26</v>
      </c>
      <c r="C15" s="23">
        <v>18.125</v>
      </c>
      <c r="D15" s="15" t="s">
        <v>17</v>
      </c>
      <c r="E15" s="23">
        <f t="shared" si="3"/>
        <v>3.020833333333333</v>
      </c>
      <c r="F15" s="15" t="s">
        <v>8</v>
      </c>
      <c r="G15" s="23">
        <f t="shared" si="1"/>
        <v>15.104166666666668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>
        <f>G15</f>
        <v>15.104166666666668</v>
      </c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>
        <f t="shared" si="2"/>
        <v>0</v>
      </c>
    </row>
    <row r="16" spans="1:33" x14ac:dyDescent="0.25">
      <c r="A16" s="25">
        <v>45226</v>
      </c>
      <c r="B16" s="15" t="s">
        <v>27</v>
      </c>
      <c r="C16" s="23">
        <v>200.14285714285714</v>
      </c>
      <c r="D16" s="15" t="s">
        <v>17</v>
      </c>
      <c r="E16" s="23">
        <f t="shared" si="3"/>
        <v>33.357142857142861</v>
      </c>
      <c r="F16" s="15" t="s">
        <v>8</v>
      </c>
      <c r="G16" s="23">
        <f t="shared" si="1"/>
        <v>166.78571428571428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>
        <f>G16</f>
        <v>166.78571428571428</v>
      </c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>
        <f t="shared" si="2"/>
        <v>0</v>
      </c>
    </row>
    <row r="17" spans="1:33" x14ac:dyDescent="0.25">
      <c r="A17" s="25">
        <v>45226</v>
      </c>
      <c r="B17" s="15" t="s">
        <v>28</v>
      </c>
      <c r="C17" s="23">
        <v>100.5</v>
      </c>
      <c r="D17" s="15" t="s">
        <v>17</v>
      </c>
      <c r="E17" s="23">
        <f t="shared" si="3"/>
        <v>16.75</v>
      </c>
      <c r="F17" s="15" t="s">
        <v>8</v>
      </c>
      <c r="G17" s="23">
        <f t="shared" si="1"/>
        <v>83.75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>
        <f>G17</f>
        <v>83.75</v>
      </c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>
        <f t="shared" si="2"/>
        <v>0</v>
      </c>
    </row>
    <row r="18" spans="1:33" x14ac:dyDescent="0.25">
      <c r="A18" s="25">
        <v>45229</v>
      </c>
      <c r="B18" s="15" t="s">
        <v>29</v>
      </c>
      <c r="C18" s="23">
        <v>41</v>
      </c>
      <c r="D18" s="15" t="s">
        <v>17</v>
      </c>
      <c r="E18" s="23">
        <f t="shared" si="3"/>
        <v>6.8333333333333339</v>
      </c>
      <c r="F18" s="15" t="s">
        <v>8</v>
      </c>
      <c r="G18" s="23">
        <f t="shared" si="1"/>
        <v>34.166666666666664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>
        <f>G18</f>
        <v>34.166666666666664</v>
      </c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>
        <f t="shared" si="2"/>
        <v>0</v>
      </c>
    </row>
    <row r="19" spans="1:33" x14ac:dyDescent="0.25">
      <c r="A19" s="25">
        <v>45239</v>
      </c>
      <c r="B19" s="15" t="s">
        <v>30</v>
      </c>
      <c r="C19" s="23">
        <v>600.20000000000005</v>
      </c>
      <c r="D19" s="15" t="s">
        <v>17</v>
      </c>
      <c r="E19" s="23">
        <f t="shared" si="3"/>
        <v>100.03333333333333</v>
      </c>
      <c r="F19" s="15" t="s">
        <v>31</v>
      </c>
      <c r="G19" s="23">
        <f t="shared" si="1"/>
        <v>500.16666666666674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>
        <f>G19</f>
        <v>500.16666666666674</v>
      </c>
      <c r="X19" s="23"/>
      <c r="Y19" s="23"/>
      <c r="Z19" s="23"/>
      <c r="AA19" s="23"/>
      <c r="AB19" s="23"/>
      <c r="AC19" s="23"/>
      <c r="AD19" s="23"/>
      <c r="AE19" s="23"/>
      <c r="AF19" s="23"/>
      <c r="AG19" s="23">
        <f t="shared" si="2"/>
        <v>0</v>
      </c>
    </row>
    <row r="20" spans="1:33" x14ac:dyDescent="0.25">
      <c r="A20" s="25">
        <v>45239</v>
      </c>
      <c r="B20" s="15" t="s">
        <v>32</v>
      </c>
      <c r="C20" s="23">
        <v>30.2</v>
      </c>
      <c r="D20" s="15" t="s">
        <v>17</v>
      </c>
      <c r="E20" s="23">
        <f t="shared" si="3"/>
        <v>5.0333333333333332</v>
      </c>
      <c r="F20" s="15" t="s">
        <v>8</v>
      </c>
      <c r="G20" s="23">
        <f t="shared" si="1"/>
        <v>25.166666666666664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>
        <f>G20</f>
        <v>25.166666666666664</v>
      </c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>
        <f t="shared" si="2"/>
        <v>0</v>
      </c>
    </row>
    <row r="21" spans="1:33" x14ac:dyDescent="0.25">
      <c r="A21" s="25">
        <v>45242</v>
      </c>
      <c r="B21" s="15" t="s">
        <v>33</v>
      </c>
      <c r="C21" s="23">
        <v>98.333333333333329</v>
      </c>
      <c r="D21" s="15" t="s">
        <v>17</v>
      </c>
      <c r="E21" s="23">
        <f t="shared" si="3"/>
        <v>16.388888888888889</v>
      </c>
      <c r="F21" s="15" t="s">
        <v>8</v>
      </c>
      <c r="G21" s="23">
        <f t="shared" si="1"/>
        <v>81.944444444444443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>
        <f>G21</f>
        <v>81.944444444444443</v>
      </c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>
        <f t="shared" si="2"/>
        <v>0</v>
      </c>
    </row>
    <row r="22" spans="1:33" x14ac:dyDescent="0.25">
      <c r="A22" s="25">
        <v>45243</v>
      </c>
      <c r="B22" s="15" t="s">
        <v>34</v>
      </c>
      <c r="C22" s="23">
        <v>20.2</v>
      </c>
      <c r="D22" s="15" t="s">
        <v>17</v>
      </c>
      <c r="E22" s="23">
        <f t="shared" si="3"/>
        <v>3.3666666666666667</v>
      </c>
      <c r="F22" s="15" t="s">
        <v>8</v>
      </c>
      <c r="G22" s="23">
        <f t="shared" si="1"/>
        <v>16.833333333333332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>
        <f>G22</f>
        <v>16.833333333333332</v>
      </c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>
        <f t="shared" si="2"/>
        <v>0</v>
      </c>
    </row>
    <row r="23" spans="1:33" x14ac:dyDescent="0.25">
      <c r="A23" s="25">
        <v>45245</v>
      </c>
      <c r="B23" s="15" t="s">
        <v>35</v>
      </c>
      <c r="C23" s="23">
        <v>30.333333333333332</v>
      </c>
      <c r="D23" s="15" t="s">
        <v>17</v>
      </c>
      <c r="E23" s="23">
        <f t="shared" si="3"/>
        <v>5.0555555555555554</v>
      </c>
      <c r="F23" s="15" t="s">
        <v>36</v>
      </c>
      <c r="G23" s="23">
        <f t="shared" si="1"/>
        <v>25.277777777777779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>
        <f>G23</f>
        <v>25.277777777777779</v>
      </c>
      <c r="AC23" s="23"/>
      <c r="AD23" s="23"/>
      <c r="AE23" s="23"/>
      <c r="AF23" s="23"/>
      <c r="AG23" s="23">
        <f t="shared" si="2"/>
        <v>0</v>
      </c>
    </row>
    <row r="24" spans="1:33" x14ac:dyDescent="0.25">
      <c r="A24" s="25">
        <v>45247</v>
      </c>
      <c r="B24" s="15" t="s">
        <v>37</v>
      </c>
      <c r="C24" s="23">
        <v>134.19999999999999</v>
      </c>
      <c r="D24" s="15" t="s">
        <v>17</v>
      </c>
      <c r="E24" s="23">
        <f t="shared" si="3"/>
        <v>22.366666666666664</v>
      </c>
      <c r="F24" s="15" t="s">
        <v>8</v>
      </c>
      <c r="G24" s="23">
        <f t="shared" si="1"/>
        <v>111.83333333333333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>
        <f>G24</f>
        <v>111.83333333333333</v>
      </c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>
        <f t="shared" si="2"/>
        <v>0</v>
      </c>
    </row>
    <row r="25" spans="1:33" x14ac:dyDescent="0.25">
      <c r="A25" s="25">
        <v>45248</v>
      </c>
      <c r="B25" s="15" t="s">
        <v>38</v>
      </c>
      <c r="C25" s="23">
        <v>76.166666666666671</v>
      </c>
      <c r="D25" s="15" t="s">
        <v>17</v>
      </c>
      <c r="E25" s="23">
        <f t="shared" si="3"/>
        <v>12.694444444444446</v>
      </c>
      <c r="F25" s="15" t="s">
        <v>8</v>
      </c>
      <c r="G25" s="23">
        <f t="shared" si="1"/>
        <v>63.472222222222229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>
        <f>G25</f>
        <v>63.472222222222229</v>
      </c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>
        <f t="shared" si="2"/>
        <v>0</v>
      </c>
    </row>
    <row r="26" spans="1:33" x14ac:dyDescent="0.25">
      <c r="A26" s="25">
        <v>45248</v>
      </c>
      <c r="B26" s="15" t="s">
        <v>39</v>
      </c>
      <c r="C26" s="23">
        <v>30.125</v>
      </c>
      <c r="D26" s="15" t="s">
        <v>17</v>
      </c>
      <c r="E26" s="23">
        <f t="shared" si="3"/>
        <v>5.020833333333333</v>
      </c>
      <c r="F26" s="15" t="s">
        <v>20</v>
      </c>
      <c r="G26" s="23">
        <f t="shared" si="1"/>
        <v>25.104166666666668</v>
      </c>
      <c r="H26" s="23"/>
      <c r="I26" s="23"/>
      <c r="J26" s="23">
        <f>G26</f>
        <v>25.104166666666668</v>
      </c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>
        <f t="shared" si="2"/>
        <v>0</v>
      </c>
    </row>
    <row r="27" spans="1:33" x14ac:dyDescent="0.25">
      <c r="A27" s="25">
        <v>45252</v>
      </c>
      <c r="B27" s="15" t="s">
        <v>40</v>
      </c>
      <c r="C27" s="23">
        <v>50.333333333333336</v>
      </c>
      <c r="D27" s="15" t="s">
        <v>17</v>
      </c>
      <c r="E27" s="23">
        <f t="shared" si="3"/>
        <v>8.3888888888888893</v>
      </c>
      <c r="F27" s="15" t="s">
        <v>8</v>
      </c>
      <c r="G27" s="23">
        <f t="shared" si="1"/>
        <v>41.944444444444443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>
        <f>G27</f>
        <v>41.944444444444443</v>
      </c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>
        <f t="shared" si="2"/>
        <v>0</v>
      </c>
    </row>
    <row r="28" spans="1:33" x14ac:dyDescent="0.25">
      <c r="A28" s="25">
        <v>45255</v>
      </c>
      <c r="B28" s="15" t="s">
        <v>41</v>
      </c>
      <c r="C28" s="23">
        <v>40.142857142857146</v>
      </c>
      <c r="D28" s="15" t="s">
        <v>17</v>
      </c>
      <c r="E28" s="23">
        <f t="shared" si="3"/>
        <v>6.6904761904761916</v>
      </c>
      <c r="F28" s="15" t="s">
        <v>8</v>
      </c>
      <c r="G28" s="23">
        <f t="shared" si="1"/>
        <v>33.452380952380956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>
        <f>G28</f>
        <v>33.452380952380956</v>
      </c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>
        <f t="shared" si="2"/>
        <v>0</v>
      </c>
    </row>
    <row r="29" spans="1:33" x14ac:dyDescent="0.25">
      <c r="A29" s="25">
        <v>45259</v>
      </c>
      <c r="B29" s="15" t="s">
        <v>42</v>
      </c>
      <c r="C29" s="23">
        <v>85.111111111111114</v>
      </c>
      <c r="D29" s="15" t="s">
        <v>17</v>
      </c>
      <c r="E29" s="23">
        <f t="shared" si="3"/>
        <v>14.185185185185185</v>
      </c>
      <c r="F29" s="15" t="s">
        <v>8</v>
      </c>
      <c r="G29" s="23">
        <f t="shared" si="1"/>
        <v>70.925925925925924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>
        <f>G29</f>
        <v>70.925925925925924</v>
      </c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>
        <f t="shared" si="2"/>
        <v>0</v>
      </c>
    </row>
    <row r="30" spans="1:33" x14ac:dyDescent="0.25">
      <c r="A30" s="25">
        <v>45259</v>
      </c>
      <c r="B30" s="15" t="s">
        <v>43</v>
      </c>
      <c r="C30" s="23">
        <v>5.1111111111111107</v>
      </c>
      <c r="D30" s="15" t="s">
        <v>13</v>
      </c>
      <c r="E30" s="23">
        <v>0</v>
      </c>
      <c r="F30" s="15" t="s">
        <v>44</v>
      </c>
      <c r="G30" s="23">
        <f t="shared" si="1"/>
        <v>5.1111111111111107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>
        <f>G30</f>
        <v>5.1111111111111107</v>
      </c>
      <c r="AB30" s="23"/>
      <c r="AC30" s="23"/>
      <c r="AD30" s="23"/>
      <c r="AE30" s="23"/>
      <c r="AF30" s="23"/>
      <c r="AG30" s="23">
        <f t="shared" si="2"/>
        <v>0</v>
      </c>
    </row>
    <row r="31" spans="1:33" x14ac:dyDescent="0.25">
      <c r="A31" s="25">
        <v>45260</v>
      </c>
      <c r="B31" s="15" t="s">
        <v>45</v>
      </c>
      <c r="C31" s="23">
        <v>49.25</v>
      </c>
      <c r="D31" s="15" t="s">
        <v>17</v>
      </c>
      <c r="E31" s="23">
        <f t="shared" ref="E31:E37" si="4">C31/120*20</f>
        <v>8.2083333333333321</v>
      </c>
      <c r="F31" s="15" t="s">
        <v>36</v>
      </c>
      <c r="G31" s="23">
        <f t="shared" si="1"/>
        <v>41.041666666666671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>
        <f>G31</f>
        <v>41.041666666666671</v>
      </c>
      <c r="AC31" s="23"/>
      <c r="AD31" s="23"/>
      <c r="AE31" s="23"/>
      <c r="AF31" s="23"/>
      <c r="AG31" s="23">
        <f t="shared" si="2"/>
        <v>0</v>
      </c>
    </row>
    <row r="32" spans="1:33" x14ac:dyDescent="0.25">
      <c r="A32" s="25">
        <v>45260</v>
      </c>
      <c r="B32" s="15" t="s">
        <v>46</v>
      </c>
      <c r="C32" s="23">
        <v>16</v>
      </c>
      <c r="D32" s="15" t="s">
        <v>17</v>
      </c>
      <c r="E32" s="23">
        <f t="shared" si="4"/>
        <v>2.6666666666666665</v>
      </c>
      <c r="F32" s="15" t="s">
        <v>8</v>
      </c>
      <c r="G32" s="23">
        <f t="shared" si="1"/>
        <v>13.333333333333334</v>
      </c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>
        <f>G32</f>
        <v>13.333333333333334</v>
      </c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>
        <f t="shared" si="2"/>
        <v>0</v>
      </c>
    </row>
    <row r="33" spans="1:33" x14ac:dyDescent="0.25">
      <c r="A33" s="25">
        <v>45261</v>
      </c>
      <c r="B33" s="15" t="s">
        <v>47</v>
      </c>
      <c r="C33" s="23">
        <v>41</v>
      </c>
      <c r="D33" s="15" t="s">
        <v>17</v>
      </c>
      <c r="E33" s="23">
        <f t="shared" si="4"/>
        <v>6.8333333333333339</v>
      </c>
      <c r="F33" s="15" t="s">
        <v>20</v>
      </c>
      <c r="G33" s="23">
        <f t="shared" si="1"/>
        <v>34.166666666666664</v>
      </c>
      <c r="H33" s="23"/>
      <c r="I33" s="23"/>
      <c r="J33" s="23">
        <f>G33</f>
        <v>34.166666666666664</v>
      </c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>
        <f t="shared" si="2"/>
        <v>0</v>
      </c>
    </row>
    <row r="34" spans="1:33" x14ac:dyDescent="0.25">
      <c r="A34" s="25">
        <v>45264</v>
      </c>
      <c r="B34" s="15" t="s">
        <v>48</v>
      </c>
      <c r="C34" s="23">
        <v>26</v>
      </c>
      <c r="D34" s="15" t="s">
        <v>17</v>
      </c>
      <c r="E34" s="23">
        <f t="shared" si="4"/>
        <v>4.3333333333333339</v>
      </c>
      <c r="F34" s="15" t="s">
        <v>8</v>
      </c>
      <c r="G34" s="23">
        <f t="shared" si="1"/>
        <v>21.666666666666664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>
        <f>G34</f>
        <v>21.666666666666664</v>
      </c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>
        <f t="shared" si="2"/>
        <v>0</v>
      </c>
    </row>
    <row r="35" spans="1:33" x14ac:dyDescent="0.25">
      <c r="A35" s="25">
        <v>45271</v>
      </c>
      <c r="B35" s="15" t="s">
        <v>49</v>
      </c>
      <c r="C35" s="23">
        <v>41</v>
      </c>
      <c r="D35" s="15" t="s">
        <v>17</v>
      </c>
      <c r="E35" s="23">
        <f t="shared" si="4"/>
        <v>6.8333333333333339</v>
      </c>
      <c r="F35" s="15" t="s">
        <v>8</v>
      </c>
      <c r="G35" s="23">
        <f t="shared" si="1"/>
        <v>34.166666666666664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>
        <f>G35</f>
        <v>34.166666666666664</v>
      </c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>
        <f t="shared" si="2"/>
        <v>0</v>
      </c>
    </row>
    <row r="36" spans="1:33" x14ac:dyDescent="0.25">
      <c r="A36" s="25">
        <v>45273</v>
      </c>
      <c r="B36" s="15" t="s">
        <v>50</v>
      </c>
      <c r="C36" s="23">
        <v>12.142857142857142</v>
      </c>
      <c r="D36" s="15" t="s">
        <v>17</v>
      </c>
      <c r="E36" s="23">
        <f t="shared" si="4"/>
        <v>2.0238095238095237</v>
      </c>
      <c r="F36" s="15" t="s">
        <v>20</v>
      </c>
      <c r="G36" s="23">
        <f t="shared" si="1"/>
        <v>10.119047619047619</v>
      </c>
      <c r="H36" s="23"/>
      <c r="I36" s="23"/>
      <c r="J36" s="23">
        <f>G36</f>
        <v>10.119047619047619</v>
      </c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>
        <f t="shared" si="2"/>
        <v>0</v>
      </c>
    </row>
    <row r="37" spans="1:33" x14ac:dyDescent="0.25">
      <c r="A37" s="25">
        <v>45277</v>
      </c>
      <c r="B37" s="15" t="s">
        <v>51</v>
      </c>
      <c r="C37" s="23">
        <v>87.125</v>
      </c>
      <c r="D37" s="15" t="s">
        <v>17</v>
      </c>
      <c r="E37" s="23">
        <f t="shared" si="4"/>
        <v>14.520833333333334</v>
      </c>
      <c r="F37" s="15" t="s">
        <v>8</v>
      </c>
      <c r="G37" s="23">
        <f t="shared" si="1"/>
        <v>72.604166666666671</v>
      </c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>
        <f>G37</f>
        <v>72.604166666666671</v>
      </c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>
        <f t="shared" si="2"/>
        <v>0</v>
      </c>
    </row>
    <row r="38" spans="1:33" x14ac:dyDescent="0.25">
      <c r="A38" s="25">
        <v>45277</v>
      </c>
      <c r="B38" s="15" t="s">
        <v>52</v>
      </c>
      <c r="C38" s="23">
        <v>8.1428571428571423</v>
      </c>
      <c r="D38" s="15" t="s">
        <v>13</v>
      </c>
      <c r="E38" s="23">
        <v>0</v>
      </c>
      <c r="F38" s="15" t="s">
        <v>44</v>
      </c>
      <c r="G38" s="23">
        <f t="shared" si="1"/>
        <v>8.1428571428571423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>
        <f>G38</f>
        <v>8.1428571428571423</v>
      </c>
      <c r="AB38" s="23"/>
      <c r="AC38" s="23"/>
      <c r="AD38" s="23"/>
      <c r="AE38" s="23"/>
      <c r="AF38" s="23"/>
      <c r="AG38" s="23">
        <f t="shared" si="2"/>
        <v>0</v>
      </c>
    </row>
    <row r="39" spans="1:33" x14ac:dyDescent="0.25">
      <c r="A39" s="25">
        <v>45277</v>
      </c>
      <c r="B39" s="15" t="s">
        <v>53</v>
      </c>
      <c r="C39" s="23">
        <v>30.25</v>
      </c>
      <c r="D39" s="15" t="s">
        <v>17</v>
      </c>
      <c r="E39" s="23">
        <f>C39/120*20</f>
        <v>5.0416666666666661</v>
      </c>
      <c r="F39" s="15" t="s">
        <v>36</v>
      </c>
      <c r="G39" s="23">
        <f t="shared" si="1"/>
        <v>25.208333333333336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>
        <f>G39</f>
        <v>25.208333333333336</v>
      </c>
      <c r="AC39" s="23"/>
      <c r="AD39" s="23"/>
      <c r="AE39" s="23"/>
      <c r="AF39" s="23"/>
      <c r="AG39" s="23">
        <f t="shared" si="2"/>
        <v>0</v>
      </c>
    </row>
    <row r="40" spans="1:33" x14ac:dyDescent="0.25">
      <c r="A40" s="25">
        <v>45278</v>
      </c>
      <c r="B40" s="15" t="s">
        <v>54</v>
      </c>
      <c r="C40" s="23">
        <v>40.142857142857146</v>
      </c>
      <c r="D40" s="15" t="s">
        <v>13</v>
      </c>
      <c r="E40" s="23">
        <v>0</v>
      </c>
      <c r="F40" s="15" t="s">
        <v>15</v>
      </c>
      <c r="G40" s="23">
        <f t="shared" si="1"/>
        <v>40.142857142857146</v>
      </c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>
        <f>G40</f>
        <v>40.142857142857146</v>
      </c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>
        <f t="shared" si="2"/>
        <v>0</v>
      </c>
    </row>
    <row r="41" spans="1:33" x14ac:dyDescent="0.25">
      <c r="A41" s="25">
        <v>45281</v>
      </c>
      <c r="B41" s="15" t="s">
        <v>55</v>
      </c>
      <c r="C41" s="23">
        <v>50.333333333333336</v>
      </c>
      <c r="D41" s="15" t="s">
        <v>17</v>
      </c>
      <c r="E41" s="23">
        <f>C41/120*20</f>
        <v>8.3888888888888893</v>
      </c>
      <c r="F41" s="15" t="s">
        <v>20</v>
      </c>
      <c r="G41" s="23">
        <f t="shared" si="1"/>
        <v>41.944444444444443</v>
      </c>
      <c r="H41" s="23"/>
      <c r="I41" s="23"/>
      <c r="J41" s="23">
        <f>G41</f>
        <v>41.944444444444443</v>
      </c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>
        <f t="shared" si="2"/>
        <v>0</v>
      </c>
    </row>
    <row r="42" spans="1:33" x14ac:dyDescent="0.25">
      <c r="A42" s="25">
        <v>45286</v>
      </c>
      <c r="B42" s="15" t="s">
        <v>56</v>
      </c>
      <c r="C42" s="23">
        <v>75.2</v>
      </c>
      <c r="D42" s="15" t="s">
        <v>58</v>
      </c>
      <c r="E42" s="23">
        <f>C42*5/105</f>
        <v>3.5809523809523811</v>
      </c>
      <c r="F42" s="15" t="s">
        <v>57</v>
      </c>
      <c r="G42" s="23">
        <f t="shared" si="1"/>
        <v>71.61904761904762</v>
      </c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>
        <f>G42</f>
        <v>71.61904761904762</v>
      </c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>
        <f t="shared" si="2"/>
        <v>0</v>
      </c>
    </row>
    <row r="43" spans="1:33" x14ac:dyDescent="0.25">
      <c r="A43" s="25">
        <v>45293</v>
      </c>
      <c r="B43" s="15" t="s">
        <v>59</v>
      </c>
      <c r="C43" s="23">
        <v>16</v>
      </c>
      <c r="D43" s="15" t="s">
        <v>17</v>
      </c>
      <c r="E43" s="23">
        <f>C43/120*20</f>
        <v>2.6666666666666665</v>
      </c>
      <c r="F43" s="15" t="s">
        <v>8</v>
      </c>
      <c r="G43" s="23">
        <f t="shared" si="1"/>
        <v>13.333333333333334</v>
      </c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>
        <f>G43</f>
        <v>13.333333333333334</v>
      </c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>
        <f t="shared" si="2"/>
        <v>0</v>
      </c>
    </row>
    <row r="44" spans="1:33" x14ac:dyDescent="0.25">
      <c r="A44" s="25">
        <v>45294</v>
      </c>
      <c r="B44" s="15" t="s">
        <v>60</v>
      </c>
      <c r="C44" s="23">
        <v>25.5</v>
      </c>
      <c r="D44" s="15" t="s">
        <v>17</v>
      </c>
      <c r="E44" s="23">
        <f>C44/120*20</f>
        <v>4.25</v>
      </c>
      <c r="F44" s="15" t="s">
        <v>61</v>
      </c>
      <c r="G44" s="23">
        <f t="shared" si="1"/>
        <v>21.25</v>
      </c>
      <c r="H44" s="23"/>
      <c r="I44" s="23">
        <f>G44</f>
        <v>21.25</v>
      </c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>
        <f t="shared" si="2"/>
        <v>0</v>
      </c>
    </row>
    <row r="45" spans="1:33" x14ac:dyDescent="0.25">
      <c r="A45" s="25">
        <v>45295</v>
      </c>
      <c r="B45" s="15" t="s">
        <v>63</v>
      </c>
      <c r="C45" s="23">
        <v>30.125</v>
      </c>
      <c r="D45" s="15" t="s">
        <v>17</v>
      </c>
      <c r="E45" s="23">
        <f>C45/120*20</f>
        <v>5.020833333333333</v>
      </c>
      <c r="F45" s="15" t="s">
        <v>8</v>
      </c>
      <c r="G45" s="23">
        <f t="shared" si="1"/>
        <v>25.104166666666668</v>
      </c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>
        <f>G45</f>
        <v>25.104166666666668</v>
      </c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>
        <f t="shared" si="2"/>
        <v>0</v>
      </c>
    </row>
    <row r="46" spans="1:33" x14ac:dyDescent="0.25">
      <c r="A46" s="25">
        <v>45298</v>
      </c>
      <c r="B46" s="15" t="s">
        <v>64</v>
      </c>
      <c r="C46" s="23">
        <v>35.142857142857146</v>
      </c>
      <c r="D46" s="15" t="s">
        <v>17</v>
      </c>
      <c r="E46" s="23">
        <f>C46/120*20</f>
        <v>5.8571428571428577</v>
      </c>
      <c r="F46" s="15" t="s">
        <v>8</v>
      </c>
      <c r="G46" s="23">
        <f t="shared" si="1"/>
        <v>29.285714285714288</v>
      </c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>
        <f>G46</f>
        <v>29.285714285714288</v>
      </c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>
        <f t="shared" si="2"/>
        <v>0</v>
      </c>
    </row>
    <row r="47" spans="1:33" x14ac:dyDescent="0.25">
      <c r="A47" s="25">
        <v>45299</v>
      </c>
      <c r="B47" s="15" t="s">
        <v>65</v>
      </c>
      <c r="C47" s="23">
        <v>21</v>
      </c>
      <c r="D47" s="15" t="s">
        <v>17</v>
      </c>
      <c r="E47" s="23">
        <f>C47/120*20</f>
        <v>3.5</v>
      </c>
      <c r="F47" s="15" t="s">
        <v>8</v>
      </c>
      <c r="G47" s="23">
        <f t="shared" si="1"/>
        <v>17.5</v>
      </c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>
        <f>G47</f>
        <v>17.5</v>
      </c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>
        <f t="shared" si="2"/>
        <v>0</v>
      </c>
    </row>
    <row r="48" spans="1:33" x14ac:dyDescent="0.25">
      <c r="A48" s="25">
        <v>45302</v>
      </c>
      <c r="B48" s="15" t="s">
        <v>66</v>
      </c>
      <c r="C48" s="23">
        <v>65.111111111111114</v>
      </c>
      <c r="D48" s="15" t="s">
        <v>58</v>
      </c>
      <c r="E48" s="23">
        <f>C48*5/105</f>
        <v>3.1005291005291005</v>
      </c>
      <c r="F48" s="15" t="s">
        <v>57</v>
      </c>
      <c r="G48" s="23">
        <f t="shared" si="1"/>
        <v>62.010582010582013</v>
      </c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>
        <f>G48</f>
        <v>62.010582010582013</v>
      </c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>
        <f t="shared" si="2"/>
        <v>0</v>
      </c>
    </row>
    <row r="49" spans="1:33" x14ac:dyDescent="0.25">
      <c r="A49" s="25">
        <v>45302</v>
      </c>
      <c r="B49" s="15" t="s">
        <v>67</v>
      </c>
      <c r="C49" s="23">
        <v>18.142857142857142</v>
      </c>
      <c r="D49" s="15" t="s">
        <v>17</v>
      </c>
      <c r="E49" s="23">
        <f t="shared" ref="E49:E54" si="5">C49/120*20</f>
        <v>3.0238095238095237</v>
      </c>
      <c r="F49" s="15" t="s">
        <v>61</v>
      </c>
      <c r="G49" s="23">
        <f t="shared" si="1"/>
        <v>15.119047619047619</v>
      </c>
      <c r="H49" s="23"/>
      <c r="I49" s="23">
        <f>G49</f>
        <v>15.119047619047619</v>
      </c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>
        <f t="shared" si="2"/>
        <v>0</v>
      </c>
    </row>
    <row r="50" spans="1:33" x14ac:dyDescent="0.25">
      <c r="A50" s="25">
        <v>45302</v>
      </c>
      <c r="B50" s="15" t="s">
        <v>68</v>
      </c>
      <c r="C50" s="23">
        <v>70.111111111111114</v>
      </c>
      <c r="D50" s="15" t="s">
        <v>17</v>
      </c>
      <c r="E50" s="23">
        <f t="shared" si="5"/>
        <v>11.685185185185185</v>
      </c>
      <c r="F50" s="15" t="s">
        <v>8</v>
      </c>
      <c r="G50" s="23">
        <f t="shared" si="1"/>
        <v>58.425925925925931</v>
      </c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>
        <f>G50</f>
        <v>58.425925925925931</v>
      </c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>
        <f t="shared" si="2"/>
        <v>0</v>
      </c>
    </row>
    <row r="51" spans="1:33" x14ac:dyDescent="0.25">
      <c r="A51" s="25">
        <v>45303</v>
      </c>
      <c r="B51" s="15" t="s">
        <v>69</v>
      </c>
      <c r="C51" s="23">
        <v>51</v>
      </c>
      <c r="D51" s="15" t="s">
        <v>17</v>
      </c>
      <c r="E51" s="23">
        <f t="shared" si="5"/>
        <v>8.5</v>
      </c>
      <c r="F51" s="15" t="s">
        <v>8</v>
      </c>
      <c r="G51" s="23">
        <f t="shared" si="1"/>
        <v>42.5</v>
      </c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>
        <f>G51</f>
        <v>42.5</v>
      </c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>
        <f t="shared" si="2"/>
        <v>0</v>
      </c>
    </row>
    <row r="52" spans="1:33" x14ac:dyDescent="0.25">
      <c r="A52" s="25">
        <v>45305</v>
      </c>
      <c r="B52" s="15" t="s">
        <v>70</v>
      </c>
      <c r="C52" s="23">
        <v>15.2</v>
      </c>
      <c r="D52" s="15" t="s">
        <v>17</v>
      </c>
      <c r="E52" s="23">
        <f t="shared" si="5"/>
        <v>2.5333333333333332</v>
      </c>
      <c r="F52" s="15" t="s">
        <v>20</v>
      </c>
      <c r="G52" s="23">
        <f t="shared" si="1"/>
        <v>12.666666666666666</v>
      </c>
      <c r="H52" s="23"/>
      <c r="I52" s="23"/>
      <c r="J52" s="23">
        <f>G52</f>
        <v>12.666666666666666</v>
      </c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>
        <f t="shared" si="2"/>
        <v>0</v>
      </c>
    </row>
    <row r="53" spans="1:33" x14ac:dyDescent="0.25">
      <c r="A53" s="25">
        <v>45307</v>
      </c>
      <c r="B53" s="15" t="s">
        <v>71</v>
      </c>
      <c r="C53" s="23">
        <v>98.111111111111114</v>
      </c>
      <c r="D53" s="15" t="s">
        <v>17</v>
      </c>
      <c r="E53" s="23">
        <f t="shared" si="5"/>
        <v>16.351851851851855</v>
      </c>
      <c r="F53" s="15" t="s">
        <v>8</v>
      </c>
      <c r="G53" s="23">
        <f t="shared" si="1"/>
        <v>81.759259259259267</v>
      </c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>
        <f>G53</f>
        <v>81.759259259259267</v>
      </c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>
        <f t="shared" si="2"/>
        <v>0</v>
      </c>
    </row>
    <row r="54" spans="1:33" x14ac:dyDescent="0.25">
      <c r="A54" s="25">
        <v>45310</v>
      </c>
      <c r="B54" s="15" t="s">
        <v>72</v>
      </c>
      <c r="C54" s="23">
        <v>101</v>
      </c>
      <c r="D54" s="15" t="s">
        <v>17</v>
      </c>
      <c r="E54" s="23">
        <f t="shared" si="5"/>
        <v>16.833333333333332</v>
      </c>
      <c r="F54" s="15" t="s">
        <v>61</v>
      </c>
      <c r="G54" s="23">
        <f t="shared" si="1"/>
        <v>84.166666666666671</v>
      </c>
      <c r="H54" s="23"/>
      <c r="I54" s="23">
        <f>G54</f>
        <v>84.166666666666671</v>
      </c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>
        <f t="shared" si="2"/>
        <v>0</v>
      </c>
    </row>
    <row r="55" spans="1:33" x14ac:dyDescent="0.25">
      <c r="A55" s="25">
        <v>45310</v>
      </c>
      <c r="B55" s="15" t="s">
        <v>73</v>
      </c>
      <c r="C55" s="23">
        <v>230.125</v>
      </c>
      <c r="D55" s="15" t="s">
        <v>13</v>
      </c>
      <c r="E55" s="23">
        <v>0</v>
      </c>
      <c r="F55" s="15" t="s">
        <v>74</v>
      </c>
      <c r="G55" s="23">
        <f t="shared" si="1"/>
        <v>230.125</v>
      </c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>
        <f>G55</f>
        <v>230.125</v>
      </c>
      <c r="Z55" s="23"/>
      <c r="AA55" s="23"/>
      <c r="AB55" s="23"/>
      <c r="AC55" s="23"/>
      <c r="AD55" s="23"/>
      <c r="AE55" s="23"/>
      <c r="AF55" s="23"/>
      <c r="AG55" s="23">
        <f t="shared" si="2"/>
        <v>0</v>
      </c>
    </row>
    <row r="56" spans="1:33" x14ac:dyDescent="0.25">
      <c r="A56" s="25">
        <v>45312</v>
      </c>
      <c r="B56" s="15" t="s">
        <v>75</v>
      </c>
      <c r="C56" s="23">
        <v>6.5</v>
      </c>
      <c r="D56" s="15" t="s">
        <v>13</v>
      </c>
      <c r="E56" s="23">
        <v>0</v>
      </c>
      <c r="F56" s="15" t="s">
        <v>44</v>
      </c>
      <c r="G56" s="23">
        <f t="shared" si="1"/>
        <v>6.5</v>
      </c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>
        <f>G56</f>
        <v>6.5</v>
      </c>
      <c r="AB56" s="23"/>
      <c r="AC56" s="23"/>
      <c r="AD56" s="23"/>
      <c r="AE56" s="23"/>
      <c r="AF56" s="23"/>
      <c r="AG56" s="23">
        <f t="shared" si="2"/>
        <v>0</v>
      </c>
    </row>
    <row r="57" spans="1:33" x14ac:dyDescent="0.25">
      <c r="A57" s="25">
        <v>45312</v>
      </c>
      <c r="B57" s="15" t="s">
        <v>76</v>
      </c>
      <c r="C57" s="23">
        <v>40.111111111111114</v>
      </c>
      <c r="D57" s="15" t="s">
        <v>17</v>
      </c>
      <c r="E57" s="23">
        <f>C57/120*20</f>
        <v>6.685185185185186</v>
      </c>
      <c r="F57" s="15" t="s">
        <v>8</v>
      </c>
      <c r="G57" s="23">
        <f t="shared" si="1"/>
        <v>33.425925925925931</v>
      </c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>
        <f>G57</f>
        <v>33.425925925925931</v>
      </c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>
        <f t="shared" si="2"/>
        <v>0</v>
      </c>
    </row>
    <row r="58" spans="1:33" x14ac:dyDescent="0.25">
      <c r="A58" s="25">
        <v>45313</v>
      </c>
      <c r="B58" s="15" t="s">
        <v>77</v>
      </c>
      <c r="C58" s="23">
        <v>450.125</v>
      </c>
      <c r="D58" s="15" t="s">
        <v>62</v>
      </c>
      <c r="E58" s="23"/>
      <c r="F58" s="15" t="s">
        <v>78</v>
      </c>
      <c r="G58" s="23">
        <f t="shared" si="1"/>
        <v>450.125</v>
      </c>
      <c r="H58" s="23"/>
      <c r="I58" s="23"/>
      <c r="J58" s="23"/>
      <c r="K58" s="23"/>
      <c r="L58" s="23"/>
      <c r="M58" s="23"/>
      <c r="N58" s="23"/>
      <c r="O58" s="23"/>
      <c r="P58" s="23">
        <f>G58</f>
        <v>450.125</v>
      </c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>
        <f t="shared" si="2"/>
        <v>0</v>
      </c>
    </row>
    <row r="59" spans="1:33" x14ac:dyDescent="0.25">
      <c r="A59" s="25">
        <v>45315</v>
      </c>
      <c r="B59" s="15" t="s">
        <v>79</v>
      </c>
      <c r="C59" s="23">
        <v>204.2</v>
      </c>
      <c r="D59" s="15" t="s">
        <v>13</v>
      </c>
      <c r="E59" s="23">
        <v>0</v>
      </c>
      <c r="F59" s="15" t="s">
        <v>9</v>
      </c>
      <c r="G59" s="23">
        <f t="shared" si="1"/>
        <v>204.2</v>
      </c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>
        <f>G59</f>
        <v>204.2</v>
      </c>
      <c r="AD59" s="23"/>
      <c r="AE59" s="23"/>
      <c r="AF59" s="23"/>
      <c r="AG59" s="23">
        <f t="shared" si="2"/>
        <v>0</v>
      </c>
    </row>
    <row r="60" spans="1:33" x14ac:dyDescent="0.25">
      <c r="A60" s="25">
        <v>45317</v>
      </c>
      <c r="B60" s="15" t="s">
        <v>80</v>
      </c>
      <c r="C60" s="23">
        <v>75.166666666666671</v>
      </c>
      <c r="D60" s="15" t="s">
        <v>13</v>
      </c>
      <c r="E60" s="23">
        <v>0</v>
      </c>
      <c r="F60" s="15" t="s">
        <v>74</v>
      </c>
      <c r="G60" s="23">
        <f t="shared" si="1"/>
        <v>75.166666666666671</v>
      </c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>
        <f>G60</f>
        <v>75.166666666666671</v>
      </c>
      <c r="Z60" s="23"/>
      <c r="AA60" s="23"/>
      <c r="AB60" s="23"/>
      <c r="AC60" s="23"/>
      <c r="AD60" s="23"/>
      <c r="AE60" s="23"/>
      <c r="AF60" s="23"/>
      <c r="AG60" s="23">
        <f t="shared" si="2"/>
        <v>0</v>
      </c>
    </row>
    <row r="61" spans="1:33" x14ac:dyDescent="0.25">
      <c r="A61" s="25">
        <v>45318</v>
      </c>
      <c r="B61" s="15" t="s">
        <v>81</v>
      </c>
      <c r="C61" s="23">
        <v>25.25</v>
      </c>
      <c r="D61" s="15" t="s">
        <v>17</v>
      </c>
      <c r="E61" s="23">
        <f>C61/120*20</f>
        <v>4.208333333333333</v>
      </c>
      <c r="F61" s="15" t="s">
        <v>61</v>
      </c>
      <c r="G61" s="23">
        <f t="shared" si="1"/>
        <v>21.041666666666668</v>
      </c>
      <c r="H61" s="23"/>
      <c r="I61" s="23">
        <f>G61</f>
        <v>21.041666666666668</v>
      </c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>
        <f t="shared" si="2"/>
        <v>0</v>
      </c>
    </row>
    <row r="62" spans="1:33" x14ac:dyDescent="0.25">
      <c r="A62" s="25">
        <v>45321</v>
      </c>
      <c r="B62" s="15" t="s">
        <v>82</v>
      </c>
      <c r="C62" s="23">
        <v>145.16666666666666</v>
      </c>
      <c r="D62" s="15" t="s">
        <v>13</v>
      </c>
      <c r="E62" s="23">
        <v>0</v>
      </c>
      <c r="F62" s="15" t="s">
        <v>44</v>
      </c>
      <c r="G62" s="23">
        <f t="shared" si="1"/>
        <v>145.16666666666666</v>
      </c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>
        <f>G62</f>
        <v>145.16666666666666</v>
      </c>
      <c r="AB62" s="23"/>
      <c r="AC62" s="23"/>
      <c r="AD62" s="23"/>
      <c r="AE62" s="23"/>
      <c r="AF62" s="23"/>
      <c r="AG62" s="23">
        <f t="shared" si="2"/>
        <v>0</v>
      </c>
    </row>
    <row r="63" spans="1:33" x14ac:dyDescent="0.25">
      <c r="A63" s="25">
        <v>45322</v>
      </c>
      <c r="B63" s="15" t="s">
        <v>83</v>
      </c>
      <c r="C63" s="23">
        <v>15.125</v>
      </c>
      <c r="D63" s="15" t="s">
        <v>17</v>
      </c>
      <c r="E63" s="23">
        <f>C63/120*20</f>
        <v>2.520833333333333</v>
      </c>
      <c r="F63" s="15" t="s">
        <v>8</v>
      </c>
      <c r="G63" s="23">
        <f t="shared" si="1"/>
        <v>12.604166666666668</v>
      </c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>
        <f>G63</f>
        <v>12.604166666666668</v>
      </c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>
        <f t="shared" si="2"/>
        <v>0</v>
      </c>
    </row>
    <row r="64" spans="1:33" x14ac:dyDescent="0.25">
      <c r="A64" s="25">
        <v>45325</v>
      </c>
      <c r="B64" s="15" t="s">
        <v>84</v>
      </c>
      <c r="C64" s="23">
        <v>100.5</v>
      </c>
      <c r="D64" s="15" t="s">
        <v>13</v>
      </c>
      <c r="E64" s="23">
        <v>0</v>
      </c>
      <c r="F64" s="15" t="s">
        <v>85</v>
      </c>
      <c r="G64" s="23">
        <f t="shared" si="1"/>
        <v>100.5</v>
      </c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>
        <f>G64</f>
        <v>100.5</v>
      </c>
      <c r="AG64" s="23">
        <f t="shared" si="2"/>
        <v>0</v>
      </c>
    </row>
    <row r="65" spans="1:33" x14ac:dyDescent="0.25">
      <c r="A65" s="25">
        <v>45327</v>
      </c>
      <c r="B65" s="15" t="s">
        <v>86</v>
      </c>
      <c r="C65" s="23">
        <v>246</v>
      </c>
      <c r="D65" s="15" t="s">
        <v>17</v>
      </c>
      <c r="E65" s="23">
        <f>C65/120*20</f>
        <v>41</v>
      </c>
      <c r="F65" s="15" t="s">
        <v>87</v>
      </c>
      <c r="G65" s="23">
        <f t="shared" si="1"/>
        <v>205</v>
      </c>
      <c r="H65" s="23"/>
      <c r="I65" s="23"/>
      <c r="J65" s="23"/>
      <c r="K65" s="23"/>
      <c r="L65" s="23"/>
      <c r="M65" s="23"/>
      <c r="N65" s="23">
        <f>G65</f>
        <v>205</v>
      </c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>
        <f t="shared" si="2"/>
        <v>0</v>
      </c>
    </row>
    <row r="66" spans="1:33" x14ac:dyDescent="0.25">
      <c r="A66" s="25">
        <v>45328</v>
      </c>
      <c r="B66" s="15" t="s">
        <v>88</v>
      </c>
      <c r="C66" s="23">
        <v>65.111111111111114</v>
      </c>
      <c r="D66" s="15" t="s">
        <v>17</v>
      </c>
      <c r="E66" s="23">
        <f>C66/120*20</f>
        <v>10.851851851851853</v>
      </c>
      <c r="F66" s="15" t="s">
        <v>36</v>
      </c>
      <c r="G66" s="23">
        <f t="shared" si="1"/>
        <v>54.25925925925926</v>
      </c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>
        <f>G66</f>
        <v>54.25925925925926</v>
      </c>
      <c r="AC66" s="23"/>
      <c r="AD66" s="23"/>
      <c r="AE66" s="23"/>
      <c r="AF66" s="23"/>
      <c r="AG66" s="23">
        <f t="shared" si="2"/>
        <v>0</v>
      </c>
    </row>
    <row r="67" spans="1:33" x14ac:dyDescent="0.25">
      <c r="A67" s="25">
        <v>45332</v>
      </c>
      <c r="B67" s="15" t="s">
        <v>89</v>
      </c>
      <c r="C67" s="23">
        <v>45.166666666666664</v>
      </c>
      <c r="D67" s="15" t="s">
        <v>13</v>
      </c>
      <c r="E67" s="23">
        <v>0</v>
      </c>
      <c r="F67" s="15" t="s">
        <v>90</v>
      </c>
      <c r="G67" s="23">
        <f t="shared" si="1"/>
        <v>45.166666666666664</v>
      </c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>
        <f>G67</f>
        <v>45.166666666666664</v>
      </c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>
        <f t="shared" si="2"/>
        <v>0</v>
      </c>
    </row>
    <row r="68" spans="1:33" x14ac:dyDescent="0.25">
      <c r="A68" s="25">
        <v>45332</v>
      </c>
      <c r="B68" s="15" t="s">
        <v>91</v>
      </c>
      <c r="C68" s="23">
        <v>98.2</v>
      </c>
      <c r="D68" s="15" t="s">
        <v>62</v>
      </c>
      <c r="E68" s="23"/>
      <c r="F68" s="15" t="s">
        <v>92</v>
      </c>
      <c r="G68" s="23">
        <f t="shared" si="1"/>
        <v>98.2</v>
      </c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>
        <f>G68</f>
        <v>98.2</v>
      </c>
      <c r="Y68" s="23"/>
      <c r="Z68" s="23"/>
      <c r="AA68" s="23"/>
      <c r="AB68" s="23"/>
      <c r="AC68" s="23"/>
      <c r="AD68" s="23"/>
      <c r="AE68" s="23"/>
      <c r="AF68" s="23"/>
      <c r="AG68" s="23">
        <f t="shared" si="2"/>
        <v>0</v>
      </c>
    </row>
    <row r="69" spans="1:33" x14ac:dyDescent="0.25">
      <c r="A69" s="25">
        <v>45332</v>
      </c>
      <c r="B69" s="15" t="s">
        <v>93</v>
      </c>
      <c r="C69" s="23">
        <v>56.125</v>
      </c>
      <c r="D69" s="15" t="s">
        <v>17</v>
      </c>
      <c r="E69" s="23">
        <f>C69/120*20</f>
        <v>9.3541666666666661</v>
      </c>
      <c r="F69" s="15" t="s">
        <v>20</v>
      </c>
      <c r="G69" s="23">
        <f t="shared" si="1"/>
        <v>46.770833333333336</v>
      </c>
      <c r="H69" s="23"/>
      <c r="I69" s="23"/>
      <c r="J69" s="23">
        <f>G69</f>
        <v>46.770833333333336</v>
      </c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>
        <f t="shared" si="2"/>
        <v>0</v>
      </c>
    </row>
    <row r="70" spans="1:33" x14ac:dyDescent="0.25">
      <c r="A70" s="25">
        <v>45332</v>
      </c>
      <c r="B70" s="15" t="s">
        <v>94</v>
      </c>
      <c r="C70" s="23">
        <v>99</v>
      </c>
      <c r="D70" s="15" t="s">
        <v>13</v>
      </c>
      <c r="E70" s="23">
        <v>0</v>
      </c>
      <c r="F70" s="15" t="s">
        <v>12</v>
      </c>
      <c r="G70" s="23">
        <f t="shared" ref="G70:G133" si="6">C70-E70</f>
        <v>99</v>
      </c>
      <c r="H70" s="23"/>
      <c r="I70" s="23"/>
      <c r="J70" s="23"/>
      <c r="K70" s="23"/>
      <c r="L70" s="23">
        <f>G70</f>
        <v>99</v>
      </c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>
        <f t="shared" ref="AG70:AG133" si="7">G70-SUM(H70:AF70)</f>
        <v>0</v>
      </c>
    </row>
    <row r="71" spans="1:33" x14ac:dyDescent="0.25">
      <c r="A71" s="25">
        <v>45332</v>
      </c>
      <c r="B71" s="15" t="s">
        <v>95</v>
      </c>
      <c r="C71" s="23">
        <v>20.25</v>
      </c>
      <c r="D71" s="15" t="s">
        <v>17</v>
      </c>
      <c r="E71" s="23">
        <f>C71/120*20</f>
        <v>3.375</v>
      </c>
      <c r="F71" s="15" t="s">
        <v>8</v>
      </c>
      <c r="G71" s="23">
        <f t="shared" si="6"/>
        <v>16.875</v>
      </c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>
        <f>G71</f>
        <v>16.875</v>
      </c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>
        <f t="shared" si="7"/>
        <v>0</v>
      </c>
    </row>
    <row r="72" spans="1:33" x14ac:dyDescent="0.25">
      <c r="A72" s="25">
        <v>45333</v>
      </c>
      <c r="B72" s="15" t="s">
        <v>96</v>
      </c>
      <c r="C72" s="23">
        <v>61</v>
      </c>
      <c r="D72" s="15" t="s">
        <v>13</v>
      </c>
      <c r="E72" s="23">
        <v>0</v>
      </c>
      <c r="F72" s="15" t="s">
        <v>12</v>
      </c>
      <c r="G72" s="23">
        <f t="shared" si="6"/>
        <v>61</v>
      </c>
      <c r="H72" s="23"/>
      <c r="I72" s="23"/>
      <c r="J72" s="23"/>
      <c r="K72" s="23"/>
      <c r="L72" s="23">
        <f>G72</f>
        <v>61</v>
      </c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>
        <f t="shared" si="7"/>
        <v>0</v>
      </c>
    </row>
    <row r="73" spans="1:33" x14ac:dyDescent="0.25">
      <c r="A73" s="25">
        <v>45333</v>
      </c>
      <c r="B73" s="15" t="s">
        <v>97</v>
      </c>
      <c r="C73" s="23">
        <v>20.25</v>
      </c>
      <c r="D73" s="15" t="s">
        <v>17</v>
      </c>
      <c r="E73" s="23">
        <f>C73/120*20</f>
        <v>3.375</v>
      </c>
      <c r="F73" s="15" t="s">
        <v>8</v>
      </c>
      <c r="G73" s="23">
        <f t="shared" si="6"/>
        <v>16.875</v>
      </c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>
        <f>G73</f>
        <v>16.875</v>
      </c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>
        <f t="shared" si="7"/>
        <v>0</v>
      </c>
    </row>
    <row r="74" spans="1:33" x14ac:dyDescent="0.25">
      <c r="A74" s="25">
        <v>45334</v>
      </c>
      <c r="B74" s="15" t="s">
        <v>98</v>
      </c>
      <c r="C74" s="23">
        <v>100.33333333333333</v>
      </c>
      <c r="D74" s="15" t="s">
        <v>17</v>
      </c>
      <c r="E74" s="23">
        <f>C74/120*20</f>
        <v>16.722222222222221</v>
      </c>
      <c r="F74" s="15" t="s">
        <v>87</v>
      </c>
      <c r="G74" s="23">
        <f t="shared" si="6"/>
        <v>83.611111111111114</v>
      </c>
      <c r="H74" s="23"/>
      <c r="I74" s="23"/>
      <c r="J74" s="23"/>
      <c r="K74" s="23"/>
      <c r="L74" s="23"/>
      <c r="M74" s="23"/>
      <c r="N74" s="23">
        <f>G74</f>
        <v>83.611111111111114</v>
      </c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>
        <f t="shared" si="7"/>
        <v>0</v>
      </c>
    </row>
    <row r="75" spans="1:33" x14ac:dyDescent="0.25">
      <c r="A75" s="25">
        <v>45335</v>
      </c>
      <c r="B75" s="15" t="s">
        <v>99</v>
      </c>
      <c r="C75" s="23">
        <v>5.1428571428571432</v>
      </c>
      <c r="D75" s="15" t="s">
        <v>17</v>
      </c>
      <c r="E75" s="23">
        <f>C75/120*20</f>
        <v>0.85714285714285721</v>
      </c>
      <c r="F75" s="15" t="s">
        <v>61</v>
      </c>
      <c r="G75" s="23">
        <f t="shared" si="6"/>
        <v>4.2857142857142865</v>
      </c>
      <c r="H75" s="23"/>
      <c r="I75" s="23">
        <f>G75</f>
        <v>4.2857142857142865</v>
      </c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>
        <f t="shared" si="7"/>
        <v>0</v>
      </c>
    </row>
    <row r="76" spans="1:33" x14ac:dyDescent="0.25">
      <c r="A76" s="25">
        <v>45336</v>
      </c>
      <c r="B76" s="15" t="s">
        <v>100</v>
      </c>
      <c r="C76" s="23">
        <v>54.25</v>
      </c>
      <c r="D76" s="15" t="s">
        <v>13</v>
      </c>
      <c r="E76" s="23">
        <v>0</v>
      </c>
      <c r="F76" s="15" t="s">
        <v>12</v>
      </c>
      <c r="G76" s="23">
        <f t="shared" si="6"/>
        <v>54.25</v>
      </c>
      <c r="H76" s="23"/>
      <c r="I76" s="23"/>
      <c r="J76" s="23"/>
      <c r="K76" s="23"/>
      <c r="L76" s="23">
        <f>G76</f>
        <v>54.25</v>
      </c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>
        <f t="shared" si="7"/>
        <v>0</v>
      </c>
    </row>
    <row r="77" spans="1:33" x14ac:dyDescent="0.25">
      <c r="A77" s="25">
        <v>45336</v>
      </c>
      <c r="B77" s="15" t="s">
        <v>101</v>
      </c>
      <c r="C77" s="23">
        <v>13</v>
      </c>
      <c r="D77" s="15" t="s">
        <v>13</v>
      </c>
      <c r="E77" s="23">
        <v>0</v>
      </c>
      <c r="F77" s="15" t="s">
        <v>44</v>
      </c>
      <c r="G77" s="23">
        <f t="shared" si="6"/>
        <v>13</v>
      </c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>
        <f>G77</f>
        <v>13</v>
      </c>
      <c r="AB77" s="23"/>
      <c r="AC77" s="23"/>
      <c r="AD77" s="23"/>
      <c r="AE77" s="23"/>
      <c r="AF77" s="23"/>
      <c r="AG77" s="23">
        <f t="shared" si="7"/>
        <v>0</v>
      </c>
    </row>
    <row r="78" spans="1:33" x14ac:dyDescent="0.25">
      <c r="A78" s="25">
        <v>45337</v>
      </c>
      <c r="B78" s="15" t="s">
        <v>102</v>
      </c>
      <c r="C78" s="23">
        <v>35.25</v>
      </c>
      <c r="D78" s="15" t="s">
        <v>17</v>
      </c>
      <c r="E78" s="23">
        <f>C78/120*20</f>
        <v>5.875</v>
      </c>
      <c r="F78" s="15" t="s">
        <v>8</v>
      </c>
      <c r="G78" s="23">
        <f t="shared" si="6"/>
        <v>29.375</v>
      </c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>
        <f>G78</f>
        <v>29.375</v>
      </c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>
        <f t="shared" si="7"/>
        <v>0</v>
      </c>
    </row>
    <row r="79" spans="1:33" x14ac:dyDescent="0.25">
      <c r="A79" s="25">
        <v>45338</v>
      </c>
      <c r="B79" s="15" t="s">
        <v>103</v>
      </c>
      <c r="C79" s="23">
        <v>60.142857142857146</v>
      </c>
      <c r="D79" s="15" t="s">
        <v>13</v>
      </c>
      <c r="E79" s="23">
        <v>0</v>
      </c>
      <c r="F79" s="15" t="s">
        <v>90</v>
      </c>
      <c r="G79" s="23">
        <f t="shared" si="6"/>
        <v>60.142857142857146</v>
      </c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>
        <f>G79</f>
        <v>60.142857142857146</v>
      </c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>
        <f t="shared" si="7"/>
        <v>0</v>
      </c>
    </row>
    <row r="80" spans="1:33" x14ac:dyDescent="0.25">
      <c r="A80" s="25">
        <v>45339</v>
      </c>
      <c r="B80" s="15" t="s">
        <v>104</v>
      </c>
      <c r="C80" s="23">
        <v>12.25</v>
      </c>
      <c r="D80" s="15" t="s">
        <v>17</v>
      </c>
      <c r="E80" s="23">
        <f>C80/120*20</f>
        <v>2.0416666666666665</v>
      </c>
      <c r="F80" s="15" t="s">
        <v>8</v>
      </c>
      <c r="G80" s="23">
        <f t="shared" si="6"/>
        <v>10.208333333333334</v>
      </c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>
        <f>G80</f>
        <v>10.208333333333334</v>
      </c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>
        <f t="shared" si="7"/>
        <v>0</v>
      </c>
    </row>
    <row r="81" spans="1:33" x14ac:dyDescent="0.25">
      <c r="A81" s="25">
        <v>45340</v>
      </c>
      <c r="B81" s="15" t="s">
        <v>105</v>
      </c>
      <c r="C81" s="23">
        <v>30.333333333333332</v>
      </c>
      <c r="D81" s="15" t="s">
        <v>17</v>
      </c>
      <c r="E81" s="23">
        <f>C81/120*20</f>
        <v>5.0555555555555554</v>
      </c>
      <c r="F81" s="15" t="s">
        <v>20</v>
      </c>
      <c r="G81" s="23">
        <f t="shared" si="6"/>
        <v>25.277777777777779</v>
      </c>
      <c r="H81" s="23"/>
      <c r="I81" s="23"/>
      <c r="J81" s="23">
        <f>G81</f>
        <v>25.277777777777779</v>
      </c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>
        <f t="shared" si="7"/>
        <v>0</v>
      </c>
    </row>
    <row r="82" spans="1:33" x14ac:dyDescent="0.25">
      <c r="A82" s="25">
        <v>45342</v>
      </c>
      <c r="B82" s="15" t="s">
        <v>106</v>
      </c>
      <c r="C82" s="23">
        <v>75.166666666666671</v>
      </c>
      <c r="D82" s="15" t="s">
        <v>17</v>
      </c>
      <c r="E82" s="23">
        <f>C82/120*20</f>
        <v>12.527777777777779</v>
      </c>
      <c r="F82" s="15" t="s">
        <v>25</v>
      </c>
      <c r="G82" s="23">
        <f t="shared" si="6"/>
        <v>62.638888888888893</v>
      </c>
      <c r="H82" s="23"/>
      <c r="I82" s="23"/>
      <c r="J82" s="23"/>
      <c r="K82" s="23"/>
      <c r="L82" s="23"/>
      <c r="M82" s="23"/>
      <c r="N82" s="23"/>
      <c r="O82" s="23"/>
      <c r="P82" s="23"/>
      <c r="Q82" s="23">
        <f>G82</f>
        <v>62.638888888888893</v>
      </c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>
        <f t="shared" si="7"/>
        <v>0</v>
      </c>
    </row>
    <row r="83" spans="1:33" x14ac:dyDescent="0.25">
      <c r="A83" s="25">
        <v>45343</v>
      </c>
      <c r="B83" s="15" t="s">
        <v>107</v>
      </c>
      <c r="C83" s="23">
        <v>50.166666666666664</v>
      </c>
      <c r="D83" s="15" t="s">
        <v>17</v>
      </c>
      <c r="E83" s="23">
        <f>C83/120*20</f>
        <v>8.3611111111111107</v>
      </c>
      <c r="F83" s="15" t="s">
        <v>8</v>
      </c>
      <c r="G83" s="23">
        <f t="shared" si="6"/>
        <v>41.805555555555557</v>
      </c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>
        <f>G83</f>
        <v>41.805555555555557</v>
      </c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>
        <f t="shared" si="7"/>
        <v>0</v>
      </c>
    </row>
    <row r="84" spans="1:33" x14ac:dyDescent="0.25">
      <c r="A84" s="25">
        <v>45345</v>
      </c>
      <c r="B84" s="15" t="s">
        <v>108</v>
      </c>
      <c r="C84" s="23">
        <v>45.142857142857146</v>
      </c>
      <c r="D84" s="15" t="s">
        <v>13</v>
      </c>
      <c r="E84" s="23">
        <v>0</v>
      </c>
      <c r="F84" s="15" t="s">
        <v>90</v>
      </c>
      <c r="G84" s="23">
        <f t="shared" si="6"/>
        <v>45.142857142857146</v>
      </c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>
        <f>G84</f>
        <v>45.142857142857146</v>
      </c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>
        <f t="shared" si="7"/>
        <v>0</v>
      </c>
    </row>
    <row r="85" spans="1:33" x14ac:dyDescent="0.25">
      <c r="A85" s="25">
        <v>45347</v>
      </c>
      <c r="B85" s="15" t="s">
        <v>109</v>
      </c>
      <c r="C85" s="23">
        <v>18.125</v>
      </c>
      <c r="D85" s="15" t="s">
        <v>17</v>
      </c>
      <c r="E85" s="23">
        <f t="shared" ref="E85:E99" si="8">C85/120*20</f>
        <v>3.020833333333333</v>
      </c>
      <c r="F85" s="15" t="s">
        <v>8</v>
      </c>
      <c r="G85" s="23">
        <f t="shared" si="6"/>
        <v>15.104166666666668</v>
      </c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>
        <f>G85</f>
        <v>15.104166666666668</v>
      </c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>
        <f t="shared" si="7"/>
        <v>0</v>
      </c>
    </row>
    <row r="86" spans="1:33" x14ac:dyDescent="0.25">
      <c r="A86" s="25">
        <v>45350</v>
      </c>
      <c r="B86" s="15" t="s">
        <v>110</v>
      </c>
      <c r="C86" s="23">
        <v>11</v>
      </c>
      <c r="D86" s="15" t="s">
        <v>17</v>
      </c>
      <c r="E86" s="23">
        <f t="shared" si="8"/>
        <v>1.8333333333333333</v>
      </c>
      <c r="F86" s="15" t="s">
        <v>8</v>
      </c>
      <c r="G86" s="23">
        <f t="shared" si="6"/>
        <v>9.1666666666666661</v>
      </c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>
        <f>G86</f>
        <v>9.1666666666666661</v>
      </c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>
        <f t="shared" si="7"/>
        <v>0</v>
      </c>
    </row>
    <row r="87" spans="1:33" x14ac:dyDescent="0.25">
      <c r="A87" s="25">
        <v>45353</v>
      </c>
      <c r="B87" s="15" t="s">
        <v>111</v>
      </c>
      <c r="C87" s="23">
        <v>10.125</v>
      </c>
      <c r="D87" s="15" t="s">
        <v>17</v>
      </c>
      <c r="E87" s="23">
        <f t="shared" si="8"/>
        <v>1.6875</v>
      </c>
      <c r="F87" s="15" t="s">
        <v>61</v>
      </c>
      <c r="G87" s="23">
        <f t="shared" si="6"/>
        <v>8.4375</v>
      </c>
      <c r="H87" s="23"/>
      <c r="I87" s="23">
        <f>G87</f>
        <v>8.4375</v>
      </c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>
        <f t="shared" si="7"/>
        <v>0</v>
      </c>
    </row>
    <row r="88" spans="1:33" x14ac:dyDescent="0.25">
      <c r="A88" s="25">
        <v>45353</v>
      </c>
      <c r="B88" s="15" t="s">
        <v>112</v>
      </c>
      <c r="C88" s="23">
        <v>20.2</v>
      </c>
      <c r="D88" s="15" t="s">
        <v>17</v>
      </c>
      <c r="E88" s="23">
        <f t="shared" si="8"/>
        <v>3.3666666666666667</v>
      </c>
      <c r="F88" s="15" t="s">
        <v>61</v>
      </c>
      <c r="G88" s="23">
        <f t="shared" si="6"/>
        <v>16.833333333333332</v>
      </c>
      <c r="H88" s="23"/>
      <c r="I88" s="23">
        <f>G88</f>
        <v>16.833333333333332</v>
      </c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>
        <f t="shared" si="7"/>
        <v>0</v>
      </c>
    </row>
    <row r="89" spans="1:33" x14ac:dyDescent="0.25">
      <c r="A89" s="25">
        <v>45353</v>
      </c>
      <c r="B89" s="15" t="s">
        <v>113</v>
      </c>
      <c r="C89" s="23">
        <v>35.125</v>
      </c>
      <c r="D89" s="15" t="s">
        <v>17</v>
      </c>
      <c r="E89" s="23">
        <f t="shared" si="8"/>
        <v>5.854166666666667</v>
      </c>
      <c r="F89" s="15" t="s">
        <v>20</v>
      </c>
      <c r="G89" s="23">
        <f t="shared" si="6"/>
        <v>29.270833333333332</v>
      </c>
      <c r="H89" s="23"/>
      <c r="I89" s="23"/>
      <c r="J89" s="23">
        <f>G89</f>
        <v>29.270833333333332</v>
      </c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>
        <f t="shared" si="7"/>
        <v>0</v>
      </c>
    </row>
    <row r="90" spans="1:33" x14ac:dyDescent="0.25">
      <c r="A90" s="25">
        <v>45358</v>
      </c>
      <c r="B90" s="15" t="s">
        <v>114</v>
      </c>
      <c r="C90" s="23">
        <v>50.25</v>
      </c>
      <c r="D90" s="15" t="s">
        <v>17</v>
      </c>
      <c r="E90" s="23">
        <f t="shared" si="8"/>
        <v>8.375</v>
      </c>
      <c r="F90" s="15" t="s">
        <v>36</v>
      </c>
      <c r="G90" s="23">
        <f t="shared" si="6"/>
        <v>41.875</v>
      </c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>
        <f>G90</f>
        <v>41.875</v>
      </c>
      <c r="AC90" s="23"/>
      <c r="AD90" s="23"/>
      <c r="AE90" s="23"/>
      <c r="AF90" s="23"/>
      <c r="AG90" s="23">
        <f t="shared" si="7"/>
        <v>0</v>
      </c>
    </row>
    <row r="91" spans="1:33" x14ac:dyDescent="0.25">
      <c r="A91" s="25">
        <v>45361</v>
      </c>
      <c r="B91" s="15" t="s">
        <v>115</v>
      </c>
      <c r="C91" s="23">
        <v>15.125</v>
      </c>
      <c r="D91" s="15" t="s">
        <v>17</v>
      </c>
      <c r="E91" s="23">
        <f t="shared" si="8"/>
        <v>2.520833333333333</v>
      </c>
      <c r="F91" s="15" t="s">
        <v>8</v>
      </c>
      <c r="G91" s="23">
        <f t="shared" si="6"/>
        <v>12.604166666666668</v>
      </c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>
        <f>G91</f>
        <v>12.604166666666668</v>
      </c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>
        <f t="shared" si="7"/>
        <v>0</v>
      </c>
    </row>
    <row r="92" spans="1:33" x14ac:dyDescent="0.25">
      <c r="A92" s="25">
        <v>45365</v>
      </c>
      <c r="B92" s="15" t="s">
        <v>116</v>
      </c>
      <c r="C92" s="23">
        <v>25.5</v>
      </c>
      <c r="D92" s="15" t="s">
        <v>17</v>
      </c>
      <c r="E92" s="23">
        <f t="shared" si="8"/>
        <v>4.25</v>
      </c>
      <c r="F92" s="15" t="s">
        <v>8</v>
      </c>
      <c r="G92" s="23">
        <f t="shared" si="6"/>
        <v>21.25</v>
      </c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>
        <f>G92</f>
        <v>21.25</v>
      </c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>
        <f t="shared" si="7"/>
        <v>0</v>
      </c>
    </row>
    <row r="93" spans="1:33" x14ac:dyDescent="0.25">
      <c r="A93" s="25">
        <v>45367</v>
      </c>
      <c r="B93" s="15" t="s">
        <v>117</v>
      </c>
      <c r="C93" s="23">
        <v>15.333333333333334</v>
      </c>
      <c r="D93" s="15" t="s">
        <v>17</v>
      </c>
      <c r="E93" s="23">
        <f t="shared" si="8"/>
        <v>2.5555555555555558</v>
      </c>
      <c r="F93" s="15" t="s">
        <v>8</v>
      </c>
      <c r="G93" s="23">
        <f t="shared" si="6"/>
        <v>12.777777777777779</v>
      </c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>
        <f>G93</f>
        <v>12.777777777777779</v>
      </c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>
        <f t="shared" si="7"/>
        <v>0</v>
      </c>
    </row>
    <row r="94" spans="1:33" x14ac:dyDescent="0.25">
      <c r="A94" s="25">
        <v>45367</v>
      </c>
      <c r="B94" s="15" t="s">
        <v>118</v>
      </c>
      <c r="C94" s="23">
        <v>15.2</v>
      </c>
      <c r="D94" s="15" t="s">
        <v>17</v>
      </c>
      <c r="E94" s="23">
        <f t="shared" si="8"/>
        <v>2.5333333333333332</v>
      </c>
      <c r="F94" s="15" t="s">
        <v>8</v>
      </c>
      <c r="G94" s="23">
        <f t="shared" si="6"/>
        <v>12.666666666666666</v>
      </c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>
        <f>G94</f>
        <v>12.666666666666666</v>
      </c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>
        <f t="shared" si="7"/>
        <v>0</v>
      </c>
    </row>
    <row r="95" spans="1:33" x14ac:dyDescent="0.25">
      <c r="A95" s="25">
        <v>45369</v>
      </c>
      <c r="B95" s="15" t="s">
        <v>119</v>
      </c>
      <c r="C95" s="23">
        <v>18.333333333333332</v>
      </c>
      <c r="D95" s="15" t="s">
        <v>17</v>
      </c>
      <c r="E95" s="23">
        <f t="shared" si="8"/>
        <v>3.0555555555555554</v>
      </c>
      <c r="F95" s="15" t="s">
        <v>8</v>
      </c>
      <c r="G95" s="23">
        <f t="shared" si="6"/>
        <v>15.277777777777777</v>
      </c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>
        <f>G95</f>
        <v>15.277777777777777</v>
      </c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>
        <f t="shared" si="7"/>
        <v>0</v>
      </c>
    </row>
    <row r="96" spans="1:33" x14ac:dyDescent="0.25">
      <c r="A96" s="25">
        <v>45371</v>
      </c>
      <c r="B96" s="15" t="s">
        <v>120</v>
      </c>
      <c r="C96" s="23">
        <v>20.111111111111111</v>
      </c>
      <c r="D96" s="15" t="s">
        <v>17</v>
      </c>
      <c r="E96" s="23">
        <f t="shared" si="8"/>
        <v>3.3518518518518521</v>
      </c>
      <c r="F96" s="15" t="s">
        <v>61</v>
      </c>
      <c r="G96" s="23">
        <f t="shared" si="6"/>
        <v>16.75925925925926</v>
      </c>
      <c r="H96" s="23"/>
      <c r="I96" s="23">
        <f>G96</f>
        <v>16.75925925925926</v>
      </c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>
        <f t="shared" si="7"/>
        <v>0</v>
      </c>
    </row>
    <row r="97" spans="1:33" x14ac:dyDescent="0.25">
      <c r="A97" s="25">
        <v>45372</v>
      </c>
      <c r="B97" s="15" t="s">
        <v>121</v>
      </c>
      <c r="C97" s="23">
        <v>12.2</v>
      </c>
      <c r="D97" s="15" t="s">
        <v>17</v>
      </c>
      <c r="E97" s="23">
        <f t="shared" si="8"/>
        <v>2.0333333333333332</v>
      </c>
      <c r="F97" s="15" t="s">
        <v>8</v>
      </c>
      <c r="G97" s="23">
        <f t="shared" si="6"/>
        <v>10.166666666666666</v>
      </c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>
        <f>G97</f>
        <v>10.166666666666666</v>
      </c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>
        <f t="shared" si="7"/>
        <v>0</v>
      </c>
    </row>
    <row r="98" spans="1:33" x14ac:dyDescent="0.25">
      <c r="A98" s="25">
        <v>45378</v>
      </c>
      <c r="B98" s="15" t="s">
        <v>122</v>
      </c>
      <c r="C98" s="23">
        <v>100.5</v>
      </c>
      <c r="D98" s="15" t="s">
        <v>17</v>
      </c>
      <c r="E98" s="23">
        <f t="shared" si="8"/>
        <v>16.75</v>
      </c>
      <c r="F98" s="15" t="s">
        <v>61</v>
      </c>
      <c r="G98" s="23">
        <f t="shared" si="6"/>
        <v>83.75</v>
      </c>
      <c r="H98" s="23"/>
      <c r="I98" s="23">
        <f>G98</f>
        <v>83.75</v>
      </c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>
        <f t="shared" si="7"/>
        <v>0</v>
      </c>
    </row>
    <row r="99" spans="1:33" x14ac:dyDescent="0.25">
      <c r="A99" s="25">
        <v>45379</v>
      </c>
      <c r="B99" s="15" t="s">
        <v>123</v>
      </c>
      <c r="C99" s="23">
        <v>45.333333333333336</v>
      </c>
      <c r="D99" s="15" t="s">
        <v>17</v>
      </c>
      <c r="E99" s="23">
        <f t="shared" si="8"/>
        <v>7.5555555555555562</v>
      </c>
      <c r="F99" s="15" t="s">
        <v>8</v>
      </c>
      <c r="G99" s="23">
        <f t="shared" si="6"/>
        <v>37.777777777777779</v>
      </c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>
        <f>G99</f>
        <v>37.777777777777779</v>
      </c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>
        <f t="shared" si="7"/>
        <v>0</v>
      </c>
    </row>
    <row r="100" spans="1:33" x14ac:dyDescent="0.25">
      <c r="A100" s="25">
        <v>45380</v>
      </c>
      <c r="B100" s="15" t="s">
        <v>124</v>
      </c>
      <c r="C100" s="23">
        <v>50.142857142857146</v>
      </c>
      <c r="D100" s="15" t="s">
        <v>13</v>
      </c>
      <c r="E100" s="23">
        <v>0</v>
      </c>
      <c r="F100" s="15" t="s">
        <v>74</v>
      </c>
      <c r="G100" s="23">
        <f t="shared" si="6"/>
        <v>50.142857142857146</v>
      </c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>
        <f>G100</f>
        <v>50.142857142857146</v>
      </c>
      <c r="Z100" s="23"/>
      <c r="AA100" s="23"/>
      <c r="AB100" s="23"/>
      <c r="AC100" s="23"/>
      <c r="AD100" s="23"/>
      <c r="AE100" s="23"/>
      <c r="AF100" s="23"/>
      <c r="AG100" s="23">
        <f t="shared" si="7"/>
        <v>0</v>
      </c>
    </row>
    <row r="101" spans="1:33" x14ac:dyDescent="0.25">
      <c r="A101" s="25">
        <v>45385</v>
      </c>
      <c r="B101" s="15" t="s">
        <v>125</v>
      </c>
      <c r="C101" s="23">
        <v>12.2</v>
      </c>
      <c r="D101" s="15" t="s">
        <v>17</v>
      </c>
      <c r="E101" s="23">
        <f>C101/120*20</f>
        <v>2.0333333333333332</v>
      </c>
      <c r="F101" s="15" t="s">
        <v>8</v>
      </c>
      <c r="G101" s="23">
        <f t="shared" si="6"/>
        <v>10.166666666666666</v>
      </c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>
        <f>G101</f>
        <v>10.166666666666666</v>
      </c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>
        <f t="shared" si="7"/>
        <v>0</v>
      </c>
    </row>
    <row r="102" spans="1:33" x14ac:dyDescent="0.25">
      <c r="A102" s="25">
        <v>45386</v>
      </c>
      <c r="B102" s="15" t="s">
        <v>126</v>
      </c>
      <c r="C102" s="23">
        <v>25.125</v>
      </c>
      <c r="D102" s="15" t="s">
        <v>17</v>
      </c>
      <c r="E102" s="23">
        <f>C102/120*20</f>
        <v>4.1875</v>
      </c>
      <c r="F102" s="15" t="s">
        <v>61</v>
      </c>
      <c r="G102" s="23">
        <f t="shared" si="6"/>
        <v>20.9375</v>
      </c>
      <c r="H102" s="23"/>
      <c r="I102" s="23">
        <f>G102</f>
        <v>20.9375</v>
      </c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>
        <f t="shared" si="7"/>
        <v>0</v>
      </c>
    </row>
    <row r="103" spans="1:33" x14ac:dyDescent="0.25">
      <c r="A103" s="25">
        <v>45389</v>
      </c>
      <c r="B103" s="15" t="s">
        <v>127</v>
      </c>
      <c r="C103" s="23">
        <v>20.25</v>
      </c>
      <c r="D103" s="15" t="s">
        <v>17</v>
      </c>
      <c r="E103" s="23">
        <f>C103/120*20</f>
        <v>3.375</v>
      </c>
      <c r="F103" s="15" t="s">
        <v>8</v>
      </c>
      <c r="G103" s="23">
        <f t="shared" si="6"/>
        <v>16.875</v>
      </c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>
        <f>G103</f>
        <v>16.875</v>
      </c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>
        <f t="shared" si="7"/>
        <v>0</v>
      </c>
    </row>
    <row r="104" spans="1:33" x14ac:dyDescent="0.25">
      <c r="A104" s="25">
        <v>45389</v>
      </c>
      <c r="B104" s="15" t="s">
        <v>128</v>
      </c>
      <c r="C104" s="23">
        <v>12.5</v>
      </c>
      <c r="D104" s="15" t="s">
        <v>17</v>
      </c>
      <c r="E104" s="23">
        <f>C104/120*20</f>
        <v>2.0833333333333335</v>
      </c>
      <c r="F104" s="15" t="s">
        <v>8</v>
      </c>
      <c r="G104" s="23">
        <f t="shared" si="6"/>
        <v>10.416666666666666</v>
      </c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>
        <f>G104</f>
        <v>10.416666666666666</v>
      </c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>
        <f t="shared" si="7"/>
        <v>0</v>
      </c>
    </row>
    <row r="105" spans="1:33" x14ac:dyDescent="0.25">
      <c r="A105" s="25">
        <v>45389</v>
      </c>
      <c r="B105" s="15" t="s">
        <v>4</v>
      </c>
      <c r="C105" s="23">
        <v>177.3</v>
      </c>
      <c r="D105" s="15" t="s">
        <v>62</v>
      </c>
      <c r="E105" s="23"/>
      <c r="F105" s="15" t="s">
        <v>4</v>
      </c>
      <c r="G105" s="23">
        <f t="shared" si="6"/>
        <v>177.3</v>
      </c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>
        <f>G105</f>
        <v>177.3</v>
      </c>
      <c r="AE105" s="23"/>
      <c r="AF105" s="23"/>
      <c r="AG105" s="23">
        <f t="shared" si="7"/>
        <v>0</v>
      </c>
    </row>
    <row r="106" spans="1:33" x14ac:dyDescent="0.25">
      <c r="A106" s="25">
        <v>45393</v>
      </c>
      <c r="B106" s="15" t="s">
        <v>129</v>
      </c>
      <c r="C106" s="23">
        <v>12.333333333333334</v>
      </c>
      <c r="D106" s="15" t="s">
        <v>17</v>
      </c>
      <c r="E106" s="23">
        <f>C106/120*20</f>
        <v>2.0555555555555558</v>
      </c>
      <c r="F106" s="15" t="s">
        <v>61</v>
      </c>
      <c r="G106" s="23">
        <f t="shared" si="6"/>
        <v>10.277777777777779</v>
      </c>
      <c r="H106" s="23"/>
      <c r="I106" s="23">
        <f>G106</f>
        <v>10.277777777777779</v>
      </c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>
        <f t="shared" si="7"/>
        <v>0</v>
      </c>
    </row>
    <row r="107" spans="1:33" x14ac:dyDescent="0.25">
      <c r="A107" s="25">
        <v>45394</v>
      </c>
      <c r="B107" s="15" t="s">
        <v>130</v>
      </c>
      <c r="C107" s="23">
        <v>35.200000000000003</v>
      </c>
      <c r="D107" s="15" t="s">
        <v>17</v>
      </c>
      <c r="E107" s="23">
        <f>C107/120*20</f>
        <v>5.8666666666666671</v>
      </c>
      <c r="F107" s="15" t="s">
        <v>8</v>
      </c>
      <c r="G107" s="23">
        <f t="shared" si="6"/>
        <v>29.333333333333336</v>
      </c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>
        <f>G107</f>
        <v>29.333333333333336</v>
      </c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>
        <f t="shared" si="7"/>
        <v>0</v>
      </c>
    </row>
    <row r="108" spans="1:33" x14ac:dyDescent="0.25">
      <c r="A108" s="25">
        <v>45396</v>
      </c>
      <c r="B108" s="15" t="s">
        <v>131</v>
      </c>
      <c r="C108" s="23">
        <v>6.125</v>
      </c>
      <c r="D108" s="15" t="s">
        <v>17</v>
      </c>
      <c r="E108" s="23">
        <f>C108/120*20</f>
        <v>1.0208333333333333</v>
      </c>
      <c r="F108" s="15" t="s">
        <v>61</v>
      </c>
      <c r="G108" s="23">
        <f t="shared" si="6"/>
        <v>5.104166666666667</v>
      </c>
      <c r="H108" s="23"/>
      <c r="I108" s="23">
        <f>G108</f>
        <v>5.104166666666667</v>
      </c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>
        <f t="shared" si="7"/>
        <v>0</v>
      </c>
    </row>
    <row r="109" spans="1:33" x14ac:dyDescent="0.25">
      <c r="A109" s="25">
        <v>45402</v>
      </c>
      <c r="B109" s="15" t="s">
        <v>132</v>
      </c>
      <c r="C109" s="23">
        <v>25.111111111111111</v>
      </c>
      <c r="D109" s="15" t="s">
        <v>17</v>
      </c>
      <c r="E109" s="23">
        <f>C109/120*20</f>
        <v>4.1851851851851851</v>
      </c>
      <c r="F109" s="15" t="s">
        <v>36</v>
      </c>
      <c r="G109" s="23">
        <f t="shared" si="6"/>
        <v>20.925925925925924</v>
      </c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>
        <f>G109</f>
        <v>20.925925925925924</v>
      </c>
      <c r="AC109" s="23"/>
      <c r="AD109" s="23"/>
      <c r="AE109" s="23"/>
      <c r="AF109" s="23"/>
      <c r="AG109" s="23">
        <f t="shared" si="7"/>
        <v>0</v>
      </c>
    </row>
    <row r="110" spans="1:33" x14ac:dyDescent="0.25">
      <c r="A110" s="25">
        <v>45402</v>
      </c>
      <c r="B110" s="15" t="s">
        <v>133</v>
      </c>
      <c r="C110" s="23">
        <v>25.166666666666668</v>
      </c>
      <c r="D110" s="15" t="s">
        <v>17</v>
      </c>
      <c r="E110" s="23">
        <f>C110/120*20</f>
        <v>4.1944444444444446</v>
      </c>
      <c r="F110" s="15" t="s">
        <v>8</v>
      </c>
      <c r="G110" s="23">
        <f t="shared" si="6"/>
        <v>20.972222222222221</v>
      </c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>
        <f>G110</f>
        <v>20.972222222222221</v>
      </c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>
        <f t="shared" si="7"/>
        <v>0</v>
      </c>
    </row>
    <row r="111" spans="1:33" x14ac:dyDescent="0.25">
      <c r="A111" s="25">
        <v>45404</v>
      </c>
      <c r="B111" s="15" t="s">
        <v>134</v>
      </c>
      <c r="C111" s="23">
        <v>45.142857142857146</v>
      </c>
      <c r="D111" s="15" t="s">
        <v>13</v>
      </c>
      <c r="E111" s="23">
        <v>0</v>
      </c>
      <c r="F111" s="15" t="s">
        <v>90</v>
      </c>
      <c r="G111" s="23">
        <f t="shared" si="6"/>
        <v>45.142857142857146</v>
      </c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>
        <f>G111</f>
        <v>45.142857142857146</v>
      </c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>
        <f t="shared" si="7"/>
        <v>0</v>
      </c>
    </row>
    <row r="112" spans="1:33" x14ac:dyDescent="0.25">
      <c r="A112" s="25">
        <v>45408</v>
      </c>
      <c r="B112" s="15" t="s">
        <v>135</v>
      </c>
      <c r="C112" s="23">
        <v>70.5</v>
      </c>
      <c r="D112" s="15" t="s">
        <v>17</v>
      </c>
      <c r="E112" s="23">
        <f t="shared" ref="E112:E129" si="9">C112/120*20</f>
        <v>11.75</v>
      </c>
      <c r="F112" s="15" t="s">
        <v>8</v>
      </c>
      <c r="G112" s="23">
        <f t="shared" si="6"/>
        <v>58.75</v>
      </c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>
        <f t="shared" ref="U112:U118" si="10">G112</f>
        <v>58.75</v>
      </c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>
        <f t="shared" si="7"/>
        <v>0</v>
      </c>
    </row>
    <row r="113" spans="1:33" x14ac:dyDescent="0.25">
      <c r="A113" s="25">
        <v>45410</v>
      </c>
      <c r="B113" s="15" t="s">
        <v>16</v>
      </c>
      <c r="C113" s="23">
        <v>35.333333333333336</v>
      </c>
      <c r="D113" s="15" t="s">
        <v>17</v>
      </c>
      <c r="E113" s="23">
        <f t="shared" si="9"/>
        <v>5.8888888888888893</v>
      </c>
      <c r="F113" s="15" t="s">
        <v>8</v>
      </c>
      <c r="G113" s="23">
        <f t="shared" si="6"/>
        <v>29.444444444444446</v>
      </c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>
        <f t="shared" si="10"/>
        <v>29.444444444444446</v>
      </c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>
        <f t="shared" si="7"/>
        <v>0</v>
      </c>
    </row>
    <row r="114" spans="1:33" x14ac:dyDescent="0.25">
      <c r="A114" s="25">
        <v>45413</v>
      </c>
      <c r="B114" s="15" t="s">
        <v>136</v>
      </c>
      <c r="C114" s="23">
        <v>31</v>
      </c>
      <c r="D114" s="15" t="s">
        <v>17</v>
      </c>
      <c r="E114" s="23">
        <f t="shared" si="9"/>
        <v>5.166666666666667</v>
      </c>
      <c r="F114" s="15" t="s">
        <v>8</v>
      </c>
      <c r="G114" s="23">
        <f t="shared" si="6"/>
        <v>25.833333333333332</v>
      </c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>
        <f t="shared" si="10"/>
        <v>25.833333333333332</v>
      </c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>
        <f t="shared" si="7"/>
        <v>0</v>
      </c>
    </row>
    <row r="115" spans="1:33" x14ac:dyDescent="0.25">
      <c r="A115" s="25">
        <v>45428</v>
      </c>
      <c r="B115" s="15" t="s">
        <v>137</v>
      </c>
      <c r="C115" s="23">
        <v>25.125</v>
      </c>
      <c r="D115" s="15" t="s">
        <v>17</v>
      </c>
      <c r="E115" s="23">
        <f t="shared" si="9"/>
        <v>4.1875</v>
      </c>
      <c r="F115" s="15" t="s">
        <v>8</v>
      </c>
      <c r="G115" s="23">
        <f t="shared" si="6"/>
        <v>20.9375</v>
      </c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>
        <f t="shared" si="10"/>
        <v>20.9375</v>
      </c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>
        <f t="shared" si="7"/>
        <v>0</v>
      </c>
    </row>
    <row r="116" spans="1:33" x14ac:dyDescent="0.25">
      <c r="A116" s="25">
        <v>45430</v>
      </c>
      <c r="B116" s="15" t="s">
        <v>138</v>
      </c>
      <c r="C116" s="23">
        <v>20.25</v>
      </c>
      <c r="D116" s="15" t="s">
        <v>17</v>
      </c>
      <c r="E116" s="23">
        <f t="shared" si="9"/>
        <v>3.375</v>
      </c>
      <c r="F116" s="15" t="s">
        <v>8</v>
      </c>
      <c r="G116" s="23">
        <f t="shared" si="6"/>
        <v>16.875</v>
      </c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>
        <f t="shared" si="10"/>
        <v>16.875</v>
      </c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>
        <f t="shared" si="7"/>
        <v>0</v>
      </c>
    </row>
    <row r="117" spans="1:33" x14ac:dyDescent="0.25">
      <c r="A117" s="25">
        <v>45435</v>
      </c>
      <c r="B117" s="15" t="s">
        <v>139</v>
      </c>
      <c r="C117" s="23">
        <v>26</v>
      </c>
      <c r="D117" s="15" t="s">
        <v>17</v>
      </c>
      <c r="E117" s="23">
        <f t="shared" si="9"/>
        <v>4.3333333333333339</v>
      </c>
      <c r="F117" s="15" t="s">
        <v>8</v>
      </c>
      <c r="G117" s="23">
        <f t="shared" si="6"/>
        <v>21.666666666666664</v>
      </c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>
        <f t="shared" si="10"/>
        <v>21.666666666666664</v>
      </c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>
        <f t="shared" si="7"/>
        <v>0</v>
      </c>
    </row>
    <row r="118" spans="1:33" x14ac:dyDescent="0.25">
      <c r="A118" s="25">
        <v>45437</v>
      </c>
      <c r="B118" s="15" t="s">
        <v>140</v>
      </c>
      <c r="C118" s="23">
        <v>30.2</v>
      </c>
      <c r="D118" s="15" t="s">
        <v>17</v>
      </c>
      <c r="E118" s="23">
        <f t="shared" si="9"/>
        <v>5.0333333333333332</v>
      </c>
      <c r="F118" s="15" t="s">
        <v>8</v>
      </c>
      <c r="G118" s="23">
        <f t="shared" si="6"/>
        <v>25.166666666666664</v>
      </c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>
        <f t="shared" si="10"/>
        <v>25.166666666666664</v>
      </c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>
        <f t="shared" si="7"/>
        <v>0</v>
      </c>
    </row>
    <row r="119" spans="1:33" x14ac:dyDescent="0.25">
      <c r="A119" s="25">
        <v>45443</v>
      </c>
      <c r="B119" s="15" t="s">
        <v>141</v>
      </c>
      <c r="C119" s="23">
        <v>60.5</v>
      </c>
      <c r="D119" s="15" t="s">
        <v>17</v>
      </c>
      <c r="E119" s="23">
        <f t="shared" si="9"/>
        <v>10.083333333333332</v>
      </c>
      <c r="F119" s="15" t="s">
        <v>61</v>
      </c>
      <c r="G119" s="23">
        <f t="shared" si="6"/>
        <v>50.416666666666671</v>
      </c>
      <c r="H119" s="23"/>
      <c r="I119" s="23">
        <f>G119</f>
        <v>50.416666666666671</v>
      </c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>
        <f t="shared" si="7"/>
        <v>0</v>
      </c>
    </row>
    <row r="120" spans="1:33" x14ac:dyDescent="0.25">
      <c r="A120" s="25">
        <v>45448</v>
      </c>
      <c r="B120" s="15" t="s">
        <v>142</v>
      </c>
      <c r="C120" s="23">
        <v>50.166666666666664</v>
      </c>
      <c r="D120" s="15" t="s">
        <v>17</v>
      </c>
      <c r="E120" s="23">
        <f t="shared" si="9"/>
        <v>8.3611111111111107</v>
      </c>
      <c r="F120" s="15" t="s">
        <v>8</v>
      </c>
      <c r="G120" s="23">
        <f t="shared" si="6"/>
        <v>41.805555555555557</v>
      </c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>
        <f t="shared" ref="U120:U128" si="11">G120</f>
        <v>41.805555555555557</v>
      </c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>
        <f t="shared" si="7"/>
        <v>0</v>
      </c>
    </row>
    <row r="121" spans="1:33" x14ac:dyDescent="0.25">
      <c r="A121" s="25">
        <v>45451</v>
      </c>
      <c r="B121" s="15" t="s">
        <v>143</v>
      </c>
      <c r="C121" s="23">
        <v>25.5</v>
      </c>
      <c r="D121" s="15" t="s">
        <v>17</v>
      </c>
      <c r="E121" s="23">
        <f t="shared" si="9"/>
        <v>4.25</v>
      </c>
      <c r="F121" s="15" t="s">
        <v>8</v>
      </c>
      <c r="G121" s="23">
        <f t="shared" si="6"/>
        <v>21.25</v>
      </c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>
        <f t="shared" si="11"/>
        <v>21.25</v>
      </c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>
        <f t="shared" si="7"/>
        <v>0</v>
      </c>
    </row>
    <row r="122" spans="1:33" x14ac:dyDescent="0.25">
      <c r="A122" s="25">
        <v>45453</v>
      </c>
      <c r="B122" s="15" t="s">
        <v>144</v>
      </c>
      <c r="C122" s="23">
        <v>40.25</v>
      </c>
      <c r="D122" s="15" t="s">
        <v>17</v>
      </c>
      <c r="E122" s="23">
        <f t="shared" si="9"/>
        <v>6.708333333333333</v>
      </c>
      <c r="F122" s="15" t="s">
        <v>8</v>
      </c>
      <c r="G122" s="23">
        <f t="shared" si="6"/>
        <v>33.541666666666664</v>
      </c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>
        <f t="shared" si="11"/>
        <v>33.541666666666664</v>
      </c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>
        <f t="shared" si="7"/>
        <v>0</v>
      </c>
    </row>
    <row r="123" spans="1:33" x14ac:dyDescent="0.25">
      <c r="A123" s="25">
        <v>45453</v>
      </c>
      <c r="B123" s="15" t="s">
        <v>145</v>
      </c>
      <c r="C123" s="23">
        <v>80.5</v>
      </c>
      <c r="D123" s="15" t="s">
        <v>17</v>
      </c>
      <c r="E123" s="23">
        <f t="shared" si="9"/>
        <v>13.416666666666666</v>
      </c>
      <c r="F123" s="15" t="s">
        <v>8</v>
      </c>
      <c r="G123" s="23">
        <f t="shared" si="6"/>
        <v>67.083333333333329</v>
      </c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>
        <f t="shared" si="11"/>
        <v>67.083333333333329</v>
      </c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>
        <f t="shared" si="7"/>
        <v>0</v>
      </c>
    </row>
    <row r="124" spans="1:33" x14ac:dyDescent="0.25">
      <c r="A124" s="25">
        <v>45458</v>
      </c>
      <c r="B124" s="15" t="s">
        <v>146</v>
      </c>
      <c r="C124" s="23">
        <v>20.125</v>
      </c>
      <c r="D124" s="15" t="s">
        <v>17</v>
      </c>
      <c r="E124" s="23">
        <f t="shared" si="9"/>
        <v>3.3541666666666665</v>
      </c>
      <c r="F124" s="15" t="s">
        <v>8</v>
      </c>
      <c r="G124" s="23">
        <f t="shared" si="6"/>
        <v>16.770833333333332</v>
      </c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>
        <f t="shared" si="11"/>
        <v>16.770833333333332</v>
      </c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>
        <f t="shared" si="7"/>
        <v>0</v>
      </c>
    </row>
    <row r="125" spans="1:33" x14ac:dyDescent="0.25">
      <c r="A125" s="25">
        <v>45459</v>
      </c>
      <c r="B125" s="15" t="s">
        <v>147</v>
      </c>
      <c r="C125" s="23">
        <v>55.166666666666664</v>
      </c>
      <c r="D125" s="15" t="s">
        <v>17</v>
      </c>
      <c r="E125" s="23">
        <f t="shared" si="9"/>
        <v>9.1944444444444446</v>
      </c>
      <c r="F125" s="15" t="s">
        <v>8</v>
      </c>
      <c r="G125" s="23">
        <f t="shared" si="6"/>
        <v>45.972222222222221</v>
      </c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>
        <f t="shared" si="11"/>
        <v>45.972222222222221</v>
      </c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>
        <f t="shared" si="7"/>
        <v>0</v>
      </c>
    </row>
    <row r="126" spans="1:33" x14ac:dyDescent="0.25">
      <c r="A126" s="25">
        <v>45462</v>
      </c>
      <c r="B126" s="15" t="s">
        <v>148</v>
      </c>
      <c r="C126" s="23">
        <v>45.111111111111114</v>
      </c>
      <c r="D126" s="15" t="s">
        <v>17</v>
      </c>
      <c r="E126" s="23">
        <f t="shared" si="9"/>
        <v>7.518518518518519</v>
      </c>
      <c r="F126" s="15" t="s">
        <v>8</v>
      </c>
      <c r="G126" s="23">
        <f t="shared" si="6"/>
        <v>37.592592592592595</v>
      </c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>
        <f t="shared" si="11"/>
        <v>37.592592592592595</v>
      </c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>
        <f t="shared" si="7"/>
        <v>0</v>
      </c>
    </row>
    <row r="127" spans="1:33" x14ac:dyDescent="0.25">
      <c r="A127" s="25">
        <v>45466</v>
      </c>
      <c r="B127" s="15" t="s">
        <v>149</v>
      </c>
      <c r="C127" s="23">
        <v>15.25</v>
      </c>
      <c r="D127" s="15" t="s">
        <v>17</v>
      </c>
      <c r="E127" s="23">
        <f t="shared" si="9"/>
        <v>2.5416666666666665</v>
      </c>
      <c r="F127" s="15" t="s">
        <v>8</v>
      </c>
      <c r="G127" s="23">
        <f t="shared" si="6"/>
        <v>12.708333333333334</v>
      </c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>
        <f t="shared" si="11"/>
        <v>12.708333333333334</v>
      </c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>
        <f t="shared" si="7"/>
        <v>0</v>
      </c>
    </row>
    <row r="128" spans="1:33" x14ac:dyDescent="0.25">
      <c r="A128" s="25">
        <v>45467</v>
      </c>
      <c r="B128" s="15" t="s">
        <v>150</v>
      </c>
      <c r="C128" s="23">
        <v>80.333333333333329</v>
      </c>
      <c r="D128" s="15" t="s">
        <v>17</v>
      </c>
      <c r="E128" s="23">
        <f t="shared" si="9"/>
        <v>13.388888888888888</v>
      </c>
      <c r="F128" s="15" t="s">
        <v>8</v>
      </c>
      <c r="G128" s="23">
        <f t="shared" si="6"/>
        <v>66.944444444444443</v>
      </c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>
        <f t="shared" si="11"/>
        <v>66.944444444444443</v>
      </c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>
        <f t="shared" si="7"/>
        <v>0</v>
      </c>
    </row>
    <row r="129" spans="1:33" x14ac:dyDescent="0.25">
      <c r="A129" s="25">
        <v>45469</v>
      </c>
      <c r="B129" s="15" t="s">
        <v>151</v>
      </c>
      <c r="C129" s="23">
        <v>76</v>
      </c>
      <c r="D129" s="15" t="s">
        <v>17</v>
      </c>
      <c r="E129" s="23">
        <f t="shared" si="9"/>
        <v>12.666666666666666</v>
      </c>
      <c r="F129" s="15" t="s">
        <v>25</v>
      </c>
      <c r="G129" s="23">
        <f t="shared" si="6"/>
        <v>63.333333333333336</v>
      </c>
      <c r="H129" s="23"/>
      <c r="I129" s="23"/>
      <c r="J129" s="23"/>
      <c r="K129" s="23"/>
      <c r="L129" s="23"/>
      <c r="M129" s="23"/>
      <c r="N129" s="23"/>
      <c r="O129" s="23"/>
      <c r="P129" s="23"/>
      <c r="Q129" s="23">
        <f>G129</f>
        <v>63.333333333333336</v>
      </c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>
        <f t="shared" si="7"/>
        <v>0</v>
      </c>
    </row>
    <row r="130" spans="1:33" x14ac:dyDescent="0.25">
      <c r="A130" s="25">
        <v>45470</v>
      </c>
      <c r="B130" s="15" t="s">
        <v>152</v>
      </c>
      <c r="C130" s="23">
        <v>100.5</v>
      </c>
      <c r="D130" s="15" t="s">
        <v>62</v>
      </c>
      <c r="E130" s="23"/>
      <c r="F130" s="15" t="s">
        <v>92</v>
      </c>
      <c r="G130" s="23">
        <f t="shared" si="6"/>
        <v>100.5</v>
      </c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>
        <f>G130</f>
        <v>100.5</v>
      </c>
      <c r="Y130" s="23"/>
      <c r="Z130" s="23"/>
      <c r="AA130" s="23"/>
      <c r="AB130" s="23"/>
      <c r="AC130" s="23"/>
      <c r="AD130" s="23"/>
      <c r="AE130" s="23"/>
      <c r="AF130" s="23"/>
      <c r="AG130" s="23">
        <f t="shared" si="7"/>
        <v>0</v>
      </c>
    </row>
    <row r="131" spans="1:33" x14ac:dyDescent="0.25">
      <c r="A131" s="25">
        <v>45473</v>
      </c>
      <c r="B131" s="15" t="s">
        <v>153</v>
      </c>
      <c r="C131" s="23">
        <v>5</v>
      </c>
      <c r="D131" s="15" t="s">
        <v>154</v>
      </c>
      <c r="E131" s="23">
        <v>0</v>
      </c>
      <c r="F131" s="15" t="s">
        <v>10</v>
      </c>
      <c r="G131" s="23">
        <f t="shared" si="6"/>
        <v>5</v>
      </c>
      <c r="H131" s="23">
        <f>G131</f>
        <v>5</v>
      </c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>
        <f t="shared" si="7"/>
        <v>0</v>
      </c>
    </row>
    <row r="132" spans="1:33" x14ac:dyDescent="0.25">
      <c r="A132" s="25">
        <v>45473</v>
      </c>
      <c r="B132" s="15" t="s">
        <v>155</v>
      </c>
      <c r="C132" s="23">
        <v>120</v>
      </c>
      <c r="D132" s="15" t="s">
        <v>154</v>
      </c>
      <c r="E132" s="23">
        <v>0</v>
      </c>
      <c r="F132" s="15" t="s">
        <v>156</v>
      </c>
      <c r="G132" s="23">
        <f t="shared" si="6"/>
        <v>120</v>
      </c>
      <c r="H132" s="23"/>
      <c r="I132" s="23"/>
      <c r="J132" s="23"/>
      <c r="K132" s="23"/>
      <c r="L132" s="23"/>
      <c r="M132" s="23"/>
      <c r="N132" s="23"/>
      <c r="O132" s="23">
        <f>G132</f>
        <v>120</v>
      </c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>
        <f t="shared" si="7"/>
        <v>0</v>
      </c>
    </row>
    <row r="133" spans="1:33" x14ac:dyDescent="0.25">
      <c r="A133" s="25">
        <v>45473</v>
      </c>
      <c r="B133" s="15" t="s">
        <v>157</v>
      </c>
      <c r="C133" s="23">
        <v>1733.4399999999998</v>
      </c>
      <c r="D133" s="15" t="s">
        <v>62</v>
      </c>
      <c r="E133" s="23"/>
      <c r="F133" s="15" t="s">
        <v>158</v>
      </c>
      <c r="G133" s="23">
        <f t="shared" si="6"/>
        <v>1733.4399999999998</v>
      </c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>
        <f>G133</f>
        <v>1733.4399999999998</v>
      </c>
      <c r="AF133" s="23"/>
      <c r="AG133" s="23">
        <f t="shared" si="7"/>
        <v>0</v>
      </c>
    </row>
    <row r="134" spans="1:33" x14ac:dyDescent="0.25">
      <c r="A134" s="25">
        <v>45473</v>
      </c>
      <c r="B134" s="15" t="s">
        <v>159</v>
      </c>
      <c r="C134" s="23">
        <v>1697.4399999999998</v>
      </c>
      <c r="D134" s="15" t="s">
        <v>62</v>
      </c>
      <c r="E134" s="23"/>
      <c r="F134" s="15" t="s">
        <v>158</v>
      </c>
      <c r="G134" s="23">
        <f t="shared" ref="G134:G197" si="12">C134-E134</f>
        <v>1697.4399999999998</v>
      </c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>
        <f>G134</f>
        <v>1697.4399999999998</v>
      </c>
      <c r="AF134" s="23"/>
      <c r="AG134" s="23">
        <f t="shared" ref="AG134:AG197" si="13">G134-SUM(H134:AF134)</f>
        <v>0</v>
      </c>
    </row>
    <row r="135" spans="1:33" x14ac:dyDescent="0.25">
      <c r="A135" s="25">
        <v>45473</v>
      </c>
      <c r="B135" s="15" t="s">
        <v>160</v>
      </c>
      <c r="C135" s="23">
        <v>1697.4399999999998</v>
      </c>
      <c r="D135" s="15" t="s">
        <v>62</v>
      </c>
      <c r="E135" s="23"/>
      <c r="F135" s="15" t="s">
        <v>158</v>
      </c>
      <c r="G135" s="23">
        <f t="shared" si="12"/>
        <v>1697.4399999999998</v>
      </c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>
        <f>G135</f>
        <v>1697.4399999999998</v>
      </c>
      <c r="AF135" s="23"/>
      <c r="AG135" s="23">
        <f t="shared" si="13"/>
        <v>0</v>
      </c>
    </row>
    <row r="136" spans="1:33" x14ac:dyDescent="0.25">
      <c r="A136" s="25">
        <v>45474</v>
      </c>
      <c r="B136" s="15" t="s">
        <v>161</v>
      </c>
      <c r="C136" s="23">
        <v>12.25</v>
      </c>
      <c r="D136" s="15" t="s">
        <v>17</v>
      </c>
      <c r="E136" s="23">
        <f>C136/120*20</f>
        <v>2.0416666666666665</v>
      </c>
      <c r="F136" s="15" t="s">
        <v>8</v>
      </c>
      <c r="G136" s="23">
        <f t="shared" si="12"/>
        <v>10.208333333333334</v>
      </c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>
        <f>G136</f>
        <v>10.208333333333334</v>
      </c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>
        <f t="shared" si="13"/>
        <v>0</v>
      </c>
    </row>
    <row r="137" spans="1:33" x14ac:dyDescent="0.25">
      <c r="A137" s="25">
        <v>45474</v>
      </c>
      <c r="B137" s="15" t="s">
        <v>162</v>
      </c>
      <c r="C137" s="23">
        <v>25.142857142857142</v>
      </c>
      <c r="D137" s="15" t="s">
        <v>17</v>
      </c>
      <c r="E137" s="23">
        <f>C137/120*20</f>
        <v>4.1904761904761907</v>
      </c>
      <c r="F137" s="15" t="s">
        <v>8</v>
      </c>
      <c r="G137" s="23">
        <f t="shared" si="12"/>
        <v>20.952380952380953</v>
      </c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>
        <f>G137</f>
        <v>20.952380952380953</v>
      </c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>
        <f t="shared" si="13"/>
        <v>0</v>
      </c>
    </row>
    <row r="138" spans="1:33" x14ac:dyDescent="0.25">
      <c r="A138" s="25">
        <v>45478</v>
      </c>
      <c r="B138" s="15" t="s">
        <v>4</v>
      </c>
      <c r="C138" s="23">
        <v>404.30999999999995</v>
      </c>
      <c r="D138" s="15" t="s">
        <v>62</v>
      </c>
      <c r="E138" s="23"/>
      <c r="F138" s="15" t="s">
        <v>4</v>
      </c>
      <c r="G138" s="23">
        <f t="shared" si="12"/>
        <v>404.30999999999995</v>
      </c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>
        <f>G138</f>
        <v>404.30999999999995</v>
      </c>
      <c r="AE138" s="23"/>
      <c r="AF138" s="23"/>
      <c r="AG138" s="23">
        <f t="shared" si="13"/>
        <v>0</v>
      </c>
    </row>
    <row r="139" spans="1:33" x14ac:dyDescent="0.25">
      <c r="A139" s="25">
        <v>45479</v>
      </c>
      <c r="B139" s="15" t="s">
        <v>163</v>
      </c>
      <c r="C139" s="23">
        <v>11</v>
      </c>
      <c r="D139" s="15" t="s">
        <v>17</v>
      </c>
      <c r="E139" s="23">
        <f>C139/120*20</f>
        <v>1.8333333333333333</v>
      </c>
      <c r="F139" s="15" t="s">
        <v>61</v>
      </c>
      <c r="G139" s="23">
        <f t="shared" si="12"/>
        <v>9.1666666666666661</v>
      </c>
      <c r="H139" s="23"/>
      <c r="I139" s="23">
        <f>G139</f>
        <v>9.1666666666666661</v>
      </c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>
        <f t="shared" si="13"/>
        <v>0</v>
      </c>
    </row>
    <row r="140" spans="1:33" x14ac:dyDescent="0.25">
      <c r="A140" s="25">
        <v>45494</v>
      </c>
      <c r="B140" s="15" t="s">
        <v>164</v>
      </c>
      <c r="C140" s="23">
        <v>10.125</v>
      </c>
      <c r="D140" s="15" t="s">
        <v>17</v>
      </c>
      <c r="E140" s="23">
        <f>C140/120*20</f>
        <v>1.6875</v>
      </c>
      <c r="F140" s="15" t="s">
        <v>8</v>
      </c>
      <c r="G140" s="23">
        <f t="shared" si="12"/>
        <v>8.4375</v>
      </c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>
        <f>G140</f>
        <v>8.4375</v>
      </c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>
        <f t="shared" si="13"/>
        <v>0</v>
      </c>
    </row>
    <row r="141" spans="1:33" x14ac:dyDescent="0.25">
      <c r="A141" s="25">
        <v>45495</v>
      </c>
      <c r="B141" s="15" t="s">
        <v>165</v>
      </c>
      <c r="C141" s="23">
        <v>20.333333333333332</v>
      </c>
      <c r="D141" s="15" t="s">
        <v>13</v>
      </c>
      <c r="E141" s="23"/>
      <c r="F141" s="15" t="s">
        <v>44</v>
      </c>
      <c r="G141" s="23">
        <f t="shared" si="12"/>
        <v>20.333333333333332</v>
      </c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>
        <f>G141</f>
        <v>20.333333333333332</v>
      </c>
      <c r="AB141" s="23"/>
      <c r="AC141" s="23"/>
      <c r="AD141" s="23"/>
      <c r="AE141" s="23"/>
      <c r="AF141" s="23"/>
      <c r="AG141" s="23">
        <f t="shared" si="13"/>
        <v>0</v>
      </c>
    </row>
    <row r="142" spans="1:33" x14ac:dyDescent="0.25">
      <c r="A142" s="25">
        <v>45500</v>
      </c>
      <c r="B142" s="15" t="s">
        <v>166</v>
      </c>
      <c r="C142" s="23">
        <v>40.200000000000003</v>
      </c>
      <c r="D142" s="15" t="s">
        <v>13</v>
      </c>
      <c r="E142" s="23"/>
      <c r="F142" s="15" t="s">
        <v>90</v>
      </c>
      <c r="G142" s="23">
        <f t="shared" si="12"/>
        <v>40.200000000000003</v>
      </c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>
        <f>G142</f>
        <v>40.200000000000003</v>
      </c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>
        <f t="shared" si="13"/>
        <v>0</v>
      </c>
    </row>
    <row r="143" spans="1:33" x14ac:dyDescent="0.25">
      <c r="A143" s="25">
        <v>45504</v>
      </c>
      <c r="B143" s="15" t="s">
        <v>153</v>
      </c>
      <c r="C143" s="23">
        <v>5</v>
      </c>
      <c r="D143" s="15" t="s">
        <v>154</v>
      </c>
      <c r="E143" s="23">
        <v>0</v>
      </c>
      <c r="F143" s="15" t="s">
        <v>10</v>
      </c>
      <c r="G143" s="23">
        <f t="shared" si="12"/>
        <v>5</v>
      </c>
      <c r="H143" s="23">
        <f>G143</f>
        <v>5</v>
      </c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>
        <f t="shared" si="13"/>
        <v>0</v>
      </c>
    </row>
    <row r="144" spans="1:33" x14ac:dyDescent="0.25">
      <c r="A144" s="25">
        <v>45504</v>
      </c>
      <c r="B144" s="15" t="s">
        <v>155</v>
      </c>
      <c r="C144" s="23">
        <v>120</v>
      </c>
      <c r="D144" s="15" t="s">
        <v>154</v>
      </c>
      <c r="E144" s="23">
        <v>0</v>
      </c>
      <c r="F144" s="15" t="s">
        <v>156</v>
      </c>
      <c r="G144" s="23">
        <f t="shared" si="12"/>
        <v>120</v>
      </c>
      <c r="H144" s="23"/>
      <c r="I144" s="23"/>
      <c r="J144" s="23"/>
      <c r="K144" s="23"/>
      <c r="L144" s="23"/>
      <c r="M144" s="23"/>
      <c r="N144" s="23"/>
      <c r="O144" s="23">
        <f>G144</f>
        <v>120</v>
      </c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>
        <f t="shared" si="13"/>
        <v>0</v>
      </c>
    </row>
    <row r="145" spans="1:33" x14ac:dyDescent="0.25">
      <c r="A145" s="25">
        <v>45504</v>
      </c>
      <c r="B145" s="15" t="s">
        <v>157</v>
      </c>
      <c r="C145" s="23">
        <v>1733.4399999999998</v>
      </c>
      <c r="D145" s="15" t="s">
        <v>62</v>
      </c>
      <c r="E145" s="23"/>
      <c r="F145" s="15" t="s">
        <v>158</v>
      </c>
      <c r="G145" s="23">
        <f t="shared" si="12"/>
        <v>1733.4399999999998</v>
      </c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>
        <f>G145</f>
        <v>1733.4399999999998</v>
      </c>
      <c r="AF145" s="23"/>
      <c r="AG145" s="23">
        <f t="shared" si="13"/>
        <v>0</v>
      </c>
    </row>
    <row r="146" spans="1:33" x14ac:dyDescent="0.25">
      <c r="A146" s="25">
        <v>45504</v>
      </c>
      <c r="B146" s="15" t="s">
        <v>159</v>
      </c>
      <c r="C146" s="23">
        <v>1697.4399999999998</v>
      </c>
      <c r="D146" s="15" t="s">
        <v>62</v>
      </c>
      <c r="E146" s="23"/>
      <c r="F146" s="15" t="s">
        <v>158</v>
      </c>
      <c r="G146" s="23">
        <f t="shared" si="12"/>
        <v>1697.4399999999998</v>
      </c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>
        <f>G146</f>
        <v>1697.4399999999998</v>
      </c>
      <c r="AF146" s="23"/>
      <c r="AG146" s="23">
        <f t="shared" si="13"/>
        <v>0</v>
      </c>
    </row>
    <row r="147" spans="1:33" x14ac:dyDescent="0.25">
      <c r="A147" s="25">
        <v>45504</v>
      </c>
      <c r="B147" s="15" t="s">
        <v>160</v>
      </c>
      <c r="C147" s="23">
        <v>1697.4399999999998</v>
      </c>
      <c r="D147" s="15" t="s">
        <v>62</v>
      </c>
      <c r="E147" s="23"/>
      <c r="F147" s="15" t="s">
        <v>158</v>
      </c>
      <c r="G147" s="23">
        <f t="shared" si="12"/>
        <v>1697.4399999999998</v>
      </c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>
        <f>G147</f>
        <v>1697.4399999999998</v>
      </c>
      <c r="AF147" s="23"/>
      <c r="AG147" s="23">
        <f t="shared" si="13"/>
        <v>0</v>
      </c>
    </row>
    <row r="148" spans="1:33" x14ac:dyDescent="0.25">
      <c r="A148" s="25">
        <v>45504</v>
      </c>
      <c r="B148" s="15" t="s">
        <v>167</v>
      </c>
      <c r="C148" s="23">
        <v>771.68</v>
      </c>
      <c r="D148" s="15" t="s">
        <v>62</v>
      </c>
      <c r="E148" s="23"/>
      <c r="F148" s="15" t="s">
        <v>168</v>
      </c>
      <c r="G148" s="23">
        <f t="shared" si="12"/>
        <v>771.68</v>
      </c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>
        <f>G148</f>
        <v>771.68</v>
      </c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>
        <f t="shared" si="13"/>
        <v>0</v>
      </c>
    </row>
    <row r="149" spans="1:33" x14ac:dyDescent="0.25">
      <c r="A149" s="25">
        <v>45506</v>
      </c>
      <c r="B149" s="15" t="s">
        <v>169</v>
      </c>
      <c r="C149" s="23">
        <v>50.125</v>
      </c>
      <c r="D149" s="15" t="s">
        <v>13</v>
      </c>
      <c r="E149" s="23"/>
      <c r="F149" s="15" t="s">
        <v>90</v>
      </c>
      <c r="G149" s="23">
        <f t="shared" si="12"/>
        <v>50.125</v>
      </c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>
        <f>G149</f>
        <v>50.125</v>
      </c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>
        <f t="shared" si="13"/>
        <v>0</v>
      </c>
    </row>
    <row r="150" spans="1:33" x14ac:dyDescent="0.25">
      <c r="A150" s="25">
        <v>45508</v>
      </c>
      <c r="B150" s="15" t="s">
        <v>170</v>
      </c>
      <c r="C150" s="23">
        <v>31</v>
      </c>
      <c r="D150" s="15" t="s">
        <v>17</v>
      </c>
      <c r="E150" s="23">
        <f>C150/120*20</f>
        <v>5.166666666666667</v>
      </c>
      <c r="F150" s="15" t="s">
        <v>57</v>
      </c>
      <c r="G150" s="23">
        <f t="shared" si="12"/>
        <v>25.833333333333332</v>
      </c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>
        <f>G150</f>
        <v>25.833333333333332</v>
      </c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>
        <f t="shared" si="13"/>
        <v>0</v>
      </c>
    </row>
    <row r="151" spans="1:33" x14ac:dyDescent="0.25">
      <c r="A151" s="25">
        <v>45508</v>
      </c>
      <c r="B151" s="15" t="s">
        <v>171</v>
      </c>
      <c r="C151" s="23">
        <v>30.166666666666668</v>
      </c>
      <c r="D151" s="15" t="s">
        <v>17</v>
      </c>
      <c r="E151" s="23">
        <f>C151/120*20</f>
        <v>5.0277777777777777</v>
      </c>
      <c r="F151" s="15" t="s">
        <v>8</v>
      </c>
      <c r="G151" s="23">
        <f t="shared" si="12"/>
        <v>25.138888888888889</v>
      </c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>
        <f>G151</f>
        <v>25.138888888888889</v>
      </c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>
        <f t="shared" si="13"/>
        <v>0</v>
      </c>
    </row>
    <row r="152" spans="1:33" x14ac:dyDescent="0.25">
      <c r="A152" s="25">
        <v>45511</v>
      </c>
      <c r="B152" s="15" t="s">
        <v>172</v>
      </c>
      <c r="C152" s="23">
        <v>8.1111111111111107</v>
      </c>
      <c r="D152" s="15" t="s">
        <v>17</v>
      </c>
      <c r="E152" s="23">
        <f>C152/120*20</f>
        <v>1.3518518518518519</v>
      </c>
      <c r="F152" s="15" t="s">
        <v>20</v>
      </c>
      <c r="G152" s="23">
        <f t="shared" si="12"/>
        <v>6.7592592592592586</v>
      </c>
      <c r="H152" s="23"/>
      <c r="I152" s="23"/>
      <c r="J152" s="23">
        <f>G152</f>
        <v>6.7592592592592586</v>
      </c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>
        <f t="shared" si="13"/>
        <v>0</v>
      </c>
    </row>
    <row r="153" spans="1:33" x14ac:dyDescent="0.25">
      <c r="A153" s="25">
        <v>45512</v>
      </c>
      <c r="B153" s="15" t="s">
        <v>173</v>
      </c>
      <c r="C153" s="23">
        <v>25.125</v>
      </c>
      <c r="D153" s="15" t="s">
        <v>13</v>
      </c>
      <c r="E153" s="23"/>
      <c r="F153" s="15" t="s">
        <v>44</v>
      </c>
      <c r="G153" s="23">
        <f t="shared" si="12"/>
        <v>25.125</v>
      </c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>
        <f>G153</f>
        <v>25.125</v>
      </c>
      <c r="AB153" s="23"/>
      <c r="AC153" s="23"/>
      <c r="AD153" s="23"/>
      <c r="AE153" s="23"/>
      <c r="AF153" s="23"/>
      <c r="AG153" s="23">
        <f t="shared" si="13"/>
        <v>0</v>
      </c>
    </row>
    <row r="154" spans="1:33" x14ac:dyDescent="0.25">
      <c r="A154" s="25">
        <v>45512</v>
      </c>
      <c r="B154" s="15" t="s">
        <v>174</v>
      </c>
      <c r="C154" s="23">
        <v>25.333333333333332</v>
      </c>
      <c r="D154" s="15" t="s">
        <v>17</v>
      </c>
      <c r="E154" s="23">
        <f>C154/120*20</f>
        <v>4.2222222222222223</v>
      </c>
      <c r="F154" s="15" t="s">
        <v>8</v>
      </c>
      <c r="G154" s="23">
        <f t="shared" si="12"/>
        <v>21.111111111111111</v>
      </c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>
        <f>G154</f>
        <v>21.111111111111111</v>
      </c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>
        <f t="shared" si="13"/>
        <v>0</v>
      </c>
    </row>
    <row r="155" spans="1:33" x14ac:dyDescent="0.25">
      <c r="A155" s="25">
        <v>45517</v>
      </c>
      <c r="B155" s="15" t="s">
        <v>175</v>
      </c>
      <c r="C155" s="23">
        <v>15.166666666666666</v>
      </c>
      <c r="D155" s="15" t="s">
        <v>17</v>
      </c>
      <c r="E155" s="23">
        <f>C155/120*20</f>
        <v>2.5277777777777777</v>
      </c>
      <c r="F155" s="15" t="s">
        <v>8</v>
      </c>
      <c r="G155" s="23">
        <f t="shared" si="12"/>
        <v>12.638888888888889</v>
      </c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>
        <f>G155</f>
        <v>12.638888888888889</v>
      </c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>
        <f t="shared" si="13"/>
        <v>0</v>
      </c>
    </row>
    <row r="156" spans="1:33" x14ac:dyDescent="0.25">
      <c r="A156" s="25">
        <v>45517</v>
      </c>
      <c r="B156" s="15" t="s">
        <v>176</v>
      </c>
      <c r="C156" s="23">
        <v>20.125</v>
      </c>
      <c r="D156" s="15" t="s">
        <v>17</v>
      </c>
      <c r="E156" s="23">
        <f>C156/120*20</f>
        <v>3.3541666666666665</v>
      </c>
      <c r="F156" s="15" t="s">
        <v>8</v>
      </c>
      <c r="G156" s="23">
        <f t="shared" si="12"/>
        <v>16.770833333333332</v>
      </c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>
        <f>G156</f>
        <v>16.770833333333332</v>
      </c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>
        <f t="shared" si="13"/>
        <v>0</v>
      </c>
    </row>
    <row r="157" spans="1:33" x14ac:dyDescent="0.25">
      <c r="A157" s="25">
        <v>45522</v>
      </c>
      <c r="B157" s="15" t="s">
        <v>177</v>
      </c>
      <c r="C157" s="23">
        <v>20.166666666666668</v>
      </c>
      <c r="D157" s="15" t="s">
        <v>13</v>
      </c>
      <c r="E157" s="23"/>
      <c r="F157" s="15" t="s">
        <v>44</v>
      </c>
      <c r="G157" s="23">
        <f t="shared" si="12"/>
        <v>20.166666666666668</v>
      </c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>
        <f>G157</f>
        <v>20.166666666666668</v>
      </c>
      <c r="AB157" s="23"/>
      <c r="AC157" s="23"/>
      <c r="AD157" s="23"/>
      <c r="AE157" s="23"/>
      <c r="AF157" s="23"/>
      <c r="AG157" s="23">
        <f t="shared" si="13"/>
        <v>0</v>
      </c>
    </row>
    <row r="158" spans="1:33" x14ac:dyDescent="0.25">
      <c r="A158" s="25">
        <v>45524</v>
      </c>
      <c r="B158" s="15" t="s">
        <v>178</v>
      </c>
      <c r="C158" s="23">
        <v>30.125</v>
      </c>
      <c r="D158" s="15" t="s">
        <v>17</v>
      </c>
      <c r="E158" s="23">
        <f>C158/120*20</f>
        <v>5.020833333333333</v>
      </c>
      <c r="F158" s="15" t="s">
        <v>8</v>
      </c>
      <c r="G158" s="23">
        <f t="shared" si="12"/>
        <v>25.104166666666668</v>
      </c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>
        <f>G158</f>
        <v>25.104166666666668</v>
      </c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>
        <f t="shared" si="13"/>
        <v>0</v>
      </c>
    </row>
    <row r="159" spans="1:33" x14ac:dyDescent="0.25">
      <c r="A159" s="25">
        <v>45530</v>
      </c>
      <c r="B159" s="15" t="s">
        <v>179</v>
      </c>
      <c r="C159" s="23">
        <v>35.25</v>
      </c>
      <c r="D159" s="15" t="s">
        <v>17</v>
      </c>
      <c r="E159" s="23">
        <f>C159/120*20</f>
        <v>5.875</v>
      </c>
      <c r="F159" s="15" t="s">
        <v>36</v>
      </c>
      <c r="G159" s="23">
        <f t="shared" si="12"/>
        <v>29.375</v>
      </c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>
        <f>G159</f>
        <v>29.375</v>
      </c>
      <c r="AC159" s="23"/>
      <c r="AD159" s="23"/>
      <c r="AE159" s="23"/>
      <c r="AF159" s="23"/>
      <c r="AG159" s="23">
        <f t="shared" si="13"/>
        <v>0</v>
      </c>
    </row>
    <row r="160" spans="1:33" x14ac:dyDescent="0.25">
      <c r="A160" s="25">
        <v>45535</v>
      </c>
      <c r="B160" s="15" t="s">
        <v>153</v>
      </c>
      <c r="C160" s="23">
        <v>5</v>
      </c>
      <c r="D160" s="15" t="s">
        <v>154</v>
      </c>
      <c r="E160" s="23">
        <v>0</v>
      </c>
      <c r="F160" s="15" t="s">
        <v>10</v>
      </c>
      <c r="G160" s="23">
        <f t="shared" si="12"/>
        <v>5</v>
      </c>
      <c r="H160" s="23">
        <f>G160</f>
        <v>5</v>
      </c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>
        <f t="shared" si="13"/>
        <v>0</v>
      </c>
    </row>
    <row r="161" spans="1:33" x14ac:dyDescent="0.25">
      <c r="A161" s="25">
        <v>45535</v>
      </c>
      <c r="B161" s="15" t="s">
        <v>155</v>
      </c>
      <c r="C161" s="23">
        <v>120</v>
      </c>
      <c r="D161" s="15" t="s">
        <v>154</v>
      </c>
      <c r="E161" s="23">
        <v>0</v>
      </c>
      <c r="F161" s="15" t="s">
        <v>156</v>
      </c>
      <c r="G161" s="23">
        <f t="shared" si="12"/>
        <v>120</v>
      </c>
      <c r="H161" s="23"/>
      <c r="I161" s="23"/>
      <c r="J161" s="23"/>
      <c r="K161" s="23"/>
      <c r="L161" s="23"/>
      <c r="M161" s="23"/>
      <c r="N161" s="23"/>
      <c r="O161" s="23">
        <f>G161</f>
        <v>120</v>
      </c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>
        <f t="shared" si="13"/>
        <v>0</v>
      </c>
    </row>
    <row r="162" spans="1:33" x14ac:dyDescent="0.25">
      <c r="A162" s="25">
        <v>45535</v>
      </c>
      <c r="B162" s="15" t="s">
        <v>157</v>
      </c>
      <c r="C162" s="23">
        <v>1733.4399999999998</v>
      </c>
      <c r="D162" s="15" t="s">
        <v>62</v>
      </c>
      <c r="E162" s="23"/>
      <c r="F162" s="15" t="s">
        <v>158</v>
      </c>
      <c r="G162" s="23">
        <f t="shared" si="12"/>
        <v>1733.4399999999998</v>
      </c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>
        <f>G162</f>
        <v>1733.4399999999998</v>
      </c>
      <c r="AF162" s="23"/>
      <c r="AG162" s="23">
        <f t="shared" si="13"/>
        <v>0</v>
      </c>
    </row>
    <row r="163" spans="1:33" x14ac:dyDescent="0.25">
      <c r="A163" s="25">
        <v>45535</v>
      </c>
      <c r="B163" s="15" t="s">
        <v>159</v>
      </c>
      <c r="C163" s="23">
        <v>1697.4399999999998</v>
      </c>
      <c r="D163" s="15" t="s">
        <v>62</v>
      </c>
      <c r="E163" s="23"/>
      <c r="F163" s="15" t="s">
        <v>158</v>
      </c>
      <c r="G163" s="23">
        <f t="shared" si="12"/>
        <v>1697.4399999999998</v>
      </c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>
        <f>G163</f>
        <v>1697.4399999999998</v>
      </c>
      <c r="AF163" s="23"/>
      <c r="AG163" s="23">
        <f t="shared" si="13"/>
        <v>0</v>
      </c>
    </row>
    <row r="164" spans="1:33" x14ac:dyDescent="0.25">
      <c r="A164" s="25">
        <v>45535</v>
      </c>
      <c r="B164" s="15" t="s">
        <v>160</v>
      </c>
      <c r="C164" s="23">
        <v>1697.4399999999998</v>
      </c>
      <c r="D164" s="15" t="s">
        <v>62</v>
      </c>
      <c r="E164" s="23"/>
      <c r="F164" s="15" t="s">
        <v>158</v>
      </c>
      <c r="G164" s="23">
        <f t="shared" si="12"/>
        <v>1697.4399999999998</v>
      </c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>
        <f>G164</f>
        <v>1697.4399999999998</v>
      </c>
      <c r="AF164" s="23"/>
      <c r="AG164" s="23">
        <f t="shared" si="13"/>
        <v>0</v>
      </c>
    </row>
    <row r="165" spans="1:33" x14ac:dyDescent="0.25">
      <c r="A165" s="25">
        <v>45535</v>
      </c>
      <c r="B165" s="15" t="s">
        <v>167</v>
      </c>
      <c r="C165" s="23">
        <v>771.68</v>
      </c>
      <c r="D165" s="15" t="s">
        <v>62</v>
      </c>
      <c r="E165" s="23"/>
      <c r="F165" s="15" t="s">
        <v>168</v>
      </c>
      <c r="G165" s="23">
        <f t="shared" si="12"/>
        <v>771.68</v>
      </c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>
        <f>G165</f>
        <v>771.68</v>
      </c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>
        <f t="shared" si="13"/>
        <v>0</v>
      </c>
    </row>
    <row r="166" spans="1:33" x14ac:dyDescent="0.25">
      <c r="A166" s="25">
        <v>45535</v>
      </c>
      <c r="B166" s="15" t="s">
        <v>167</v>
      </c>
      <c r="C166" s="23">
        <v>771.68</v>
      </c>
      <c r="D166" s="15" t="s">
        <v>62</v>
      </c>
      <c r="E166" s="23"/>
      <c r="F166" s="15" t="s">
        <v>168</v>
      </c>
      <c r="G166" s="23">
        <f t="shared" si="12"/>
        <v>771.68</v>
      </c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>
        <f>G166</f>
        <v>771.68</v>
      </c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>
        <f t="shared" si="13"/>
        <v>0</v>
      </c>
    </row>
    <row r="167" spans="1:33" x14ac:dyDescent="0.25">
      <c r="A167" s="25">
        <v>45536</v>
      </c>
      <c r="B167" s="15" t="s">
        <v>180</v>
      </c>
      <c r="C167" s="23">
        <v>20.5</v>
      </c>
      <c r="D167" s="15" t="s">
        <v>17</v>
      </c>
      <c r="E167" s="23">
        <f>C167/120*20</f>
        <v>3.416666666666667</v>
      </c>
      <c r="F167" s="15" t="s">
        <v>8</v>
      </c>
      <c r="G167" s="23">
        <f t="shared" si="12"/>
        <v>17.083333333333332</v>
      </c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>
        <f>G167</f>
        <v>17.083333333333332</v>
      </c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>
        <f t="shared" si="13"/>
        <v>0</v>
      </c>
    </row>
    <row r="168" spans="1:33" x14ac:dyDescent="0.25">
      <c r="A168" s="25">
        <v>45538</v>
      </c>
      <c r="B168" s="15" t="s">
        <v>181</v>
      </c>
      <c r="C168" s="23">
        <v>5.5</v>
      </c>
      <c r="D168" s="15" t="s">
        <v>17</v>
      </c>
      <c r="E168" s="23">
        <f>C168/120*20</f>
        <v>0.91666666666666663</v>
      </c>
      <c r="F168" s="15" t="s">
        <v>61</v>
      </c>
      <c r="G168" s="23">
        <f t="shared" si="12"/>
        <v>4.583333333333333</v>
      </c>
      <c r="H168" s="23"/>
      <c r="I168" s="23">
        <f>G168</f>
        <v>4.583333333333333</v>
      </c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>
        <f t="shared" si="13"/>
        <v>0</v>
      </c>
    </row>
    <row r="169" spans="1:33" x14ac:dyDescent="0.25">
      <c r="A169" s="25">
        <v>45545</v>
      </c>
      <c r="B169" s="15" t="s">
        <v>182</v>
      </c>
      <c r="C169" s="23">
        <v>10.333333333333334</v>
      </c>
      <c r="D169" s="15" t="s">
        <v>17</v>
      </c>
      <c r="E169" s="23">
        <f>C169/120*20</f>
        <v>1.7222222222222223</v>
      </c>
      <c r="F169" s="15" t="s">
        <v>8</v>
      </c>
      <c r="G169" s="23">
        <f t="shared" si="12"/>
        <v>8.6111111111111107</v>
      </c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>
        <f>G169</f>
        <v>8.6111111111111107</v>
      </c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>
        <f t="shared" si="13"/>
        <v>0</v>
      </c>
    </row>
    <row r="170" spans="1:33" x14ac:dyDescent="0.25">
      <c r="A170" s="25">
        <v>45545</v>
      </c>
      <c r="B170" s="15" t="s">
        <v>183</v>
      </c>
      <c r="C170" s="23">
        <v>8.25</v>
      </c>
      <c r="D170" s="15" t="s">
        <v>13</v>
      </c>
      <c r="E170" s="23"/>
      <c r="F170" s="15" t="s">
        <v>44</v>
      </c>
      <c r="G170" s="23">
        <f t="shared" si="12"/>
        <v>8.25</v>
      </c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>
        <f>G170</f>
        <v>8.25</v>
      </c>
      <c r="AB170" s="23"/>
      <c r="AC170" s="23"/>
      <c r="AD170" s="23"/>
      <c r="AE170" s="23"/>
      <c r="AF170" s="23"/>
      <c r="AG170" s="23">
        <f t="shared" si="13"/>
        <v>0</v>
      </c>
    </row>
    <row r="171" spans="1:33" x14ac:dyDescent="0.25">
      <c r="A171" s="25">
        <v>45552</v>
      </c>
      <c r="B171" s="15" t="s">
        <v>184</v>
      </c>
      <c r="C171" s="23">
        <v>100.11111111111111</v>
      </c>
      <c r="D171" s="15" t="s">
        <v>13</v>
      </c>
      <c r="E171" s="23"/>
      <c r="F171" s="15" t="s">
        <v>22</v>
      </c>
      <c r="G171" s="23">
        <f t="shared" si="12"/>
        <v>100.11111111111111</v>
      </c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>
        <f>G171</f>
        <v>100.11111111111111</v>
      </c>
      <c r="AA171" s="23"/>
      <c r="AB171" s="23"/>
      <c r="AC171" s="23"/>
      <c r="AD171" s="23"/>
      <c r="AE171" s="23"/>
      <c r="AF171" s="23"/>
      <c r="AG171" s="23">
        <f t="shared" si="13"/>
        <v>0</v>
      </c>
    </row>
    <row r="172" spans="1:33" x14ac:dyDescent="0.25">
      <c r="A172" s="25">
        <v>45552</v>
      </c>
      <c r="B172" s="15" t="s">
        <v>185</v>
      </c>
      <c r="C172" s="23">
        <v>51</v>
      </c>
      <c r="D172" s="15" t="s">
        <v>17</v>
      </c>
      <c r="E172" s="23">
        <f>C172/120*20</f>
        <v>8.5</v>
      </c>
      <c r="F172" s="15" t="s">
        <v>8</v>
      </c>
      <c r="G172" s="23">
        <f t="shared" si="12"/>
        <v>42.5</v>
      </c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>
        <f>G172</f>
        <v>42.5</v>
      </c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>
        <f t="shared" si="13"/>
        <v>0</v>
      </c>
    </row>
    <row r="173" spans="1:33" x14ac:dyDescent="0.25">
      <c r="A173" s="25">
        <v>45556</v>
      </c>
      <c r="B173" s="15" t="s">
        <v>186</v>
      </c>
      <c r="C173" s="23">
        <v>16</v>
      </c>
      <c r="D173" s="15" t="s">
        <v>17</v>
      </c>
      <c r="E173" s="23">
        <f>C173/120*20</f>
        <v>2.6666666666666665</v>
      </c>
      <c r="F173" s="15" t="s">
        <v>36</v>
      </c>
      <c r="G173" s="23">
        <f t="shared" si="12"/>
        <v>13.333333333333334</v>
      </c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>
        <f>G173</f>
        <v>13.333333333333334</v>
      </c>
      <c r="AC173" s="23"/>
      <c r="AD173" s="23"/>
      <c r="AE173" s="23"/>
      <c r="AF173" s="23"/>
      <c r="AG173" s="23">
        <f t="shared" si="13"/>
        <v>0</v>
      </c>
    </row>
    <row r="174" spans="1:33" x14ac:dyDescent="0.25">
      <c r="A174" s="25">
        <v>45557</v>
      </c>
      <c r="B174" s="15" t="s">
        <v>187</v>
      </c>
      <c r="C174" s="23">
        <v>20.2</v>
      </c>
      <c r="D174" s="15" t="s">
        <v>17</v>
      </c>
      <c r="E174" s="23">
        <f>C174/120*20</f>
        <v>3.3666666666666667</v>
      </c>
      <c r="F174" s="15" t="s">
        <v>8</v>
      </c>
      <c r="G174" s="23">
        <f t="shared" si="12"/>
        <v>16.833333333333332</v>
      </c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>
        <f>G174</f>
        <v>16.833333333333332</v>
      </c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>
        <f t="shared" si="13"/>
        <v>0</v>
      </c>
    </row>
    <row r="175" spans="1:33" x14ac:dyDescent="0.25">
      <c r="A175" s="25">
        <v>45558</v>
      </c>
      <c r="B175" s="15" t="s">
        <v>188</v>
      </c>
      <c r="C175" s="23">
        <v>8.3333333333333339</v>
      </c>
      <c r="D175" s="15" t="s">
        <v>17</v>
      </c>
      <c r="E175" s="23">
        <f>C175/120*20</f>
        <v>1.3888888888888888</v>
      </c>
      <c r="F175" s="15" t="s">
        <v>61</v>
      </c>
      <c r="G175" s="23">
        <f t="shared" si="12"/>
        <v>6.9444444444444446</v>
      </c>
      <c r="H175" s="23"/>
      <c r="I175" s="23">
        <f>G175</f>
        <v>6.9444444444444446</v>
      </c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>
        <f t="shared" si="13"/>
        <v>0</v>
      </c>
    </row>
    <row r="176" spans="1:33" x14ac:dyDescent="0.25">
      <c r="A176" s="25">
        <v>45560</v>
      </c>
      <c r="B176" s="15" t="s">
        <v>189</v>
      </c>
      <c r="C176" s="23">
        <v>40.142857142857146</v>
      </c>
      <c r="D176" s="15" t="s">
        <v>13</v>
      </c>
      <c r="E176" s="23"/>
      <c r="F176" s="15" t="s">
        <v>12</v>
      </c>
      <c r="G176" s="23">
        <f t="shared" si="12"/>
        <v>40.142857142857146</v>
      </c>
      <c r="H176" s="23"/>
      <c r="I176" s="23"/>
      <c r="J176" s="23"/>
      <c r="K176" s="23"/>
      <c r="L176" s="23">
        <f>G176</f>
        <v>40.142857142857146</v>
      </c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>
        <f t="shared" si="13"/>
        <v>0</v>
      </c>
    </row>
    <row r="177" spans="1:33" x14ac:dyDescent="0.25">
      <c r="A177" s="25">
        <v>45562</v>
      </c>
      <c r="B177" s="15" t="s">
        <v>126</v>
      </c>
      <c r="C177" s="23">
        <v>40.333333333333336</v>
      </c>
      <c r="D177" s="15" t="s">
        <v>17</v>
      </c>
      <c r="E177" s="23">
        <f>C177/120*20</f>
        <v>6.7222222222222232</v>
      </c>
      <c r="F177" s="15" t="s">
        <v>61</v>
      </c>
      <c r="G177" s="23">
        <f t="shared" si="12"/>
        <v>33.611111111111114</v>
      </c>
      <c r="H177" s="23"/>
      <c r="I177" s="23">
        <f>G177</f>
        <v>33.611111111111114</v>
      </c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>
        <f t="shared" si="13"/>
        <v>0</v>
      </c>
    </row>
    <row r="178" spans="1:33" x14ac:dyDescent="0.25">
      <c r="A178" s="25">
        <v>45564</v>
      </c>
      <c r="B178" s="15" t="s">
        <v>190</v>
      </c>
      <c r="C178" s="23">
        <v>150.125</v>
      </c>
      <c r="D178" s="15" t="s">
        <v>13</v>
      </c>
      <c r="E178" s="23"/>
      <c r="F178" s="15" t="s">
        <v>74</v>
      </c>
      <c r="G178" s="23">
        <f t="shared" si="12"/>
        <v>150.125</v>
      </c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>
        <f>G178</f>
        <v>150.125</v>
      </c>
      <c r="Z178" s="23"/>
      <c r="AA178" s="23"/>
      <c r="AB178" s="23"/>
      <c r="AC178" s="23"/>
      <c r="AD178" s="23"/>
      <c r="AE178" s="23"/>
      <c r="AF178" s="23"/>
      <c r="AG178" s="23">
        <f t="shared" si="13"/>
        <v>0</v>
      </c>
    </row>
    <row r="179" spans="1:33" x14ac:dyDescent="0.25">
      <c r="A179" s="25">
        <v>45565</v>
      </c>
      <c r="B179" s="15" t="s">
        <v>191</v>
      </c>
      <c r="C179" s="23">
        <v>16</v>
      </c>
      <c r="D179" s="15" t="s">
        <v>17</v>
      </c>
      <c r="E179" s="23">
        <f>C179/120*20</f>
        <v>2.6666666666666665</v>
      </c>
      <c r="F179" s="15" t="s">
        <v>61</v>
      </c>
      <c r="G179" s="23">
        <f t="shared" si="12"/>
        <v>13.333333333333334</v>
      </c>
      <c r="H179" s="23"/>
      <c r="I179" s="23">
        <f>G179</f>
        <v>13.333333333333334</v>
      </c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>
        <f t="shared" si="13"/>
        <v>0</v>
      </c>
    </row>
    <row r="180" spans="1:33" x14ac:dyDescent="0.25">
      <c r="A180" s="25">
        <v>45565</v>
      </c>
      <c r="B180" s="15" t="s">
        <v>153</v>
      </c>
      <c r="C180" s="23">
        <v>5</v>
      </c>
      <c r="D180" s="15" t="s">
        <v>154</v>
      </c>
      <c r="E180" s="23">
        <v>0</v>
      </c>
      <c r="F180" s="15" t="s">
        <v>10</v>
      </c>
      <c r="G180" s="23">
        <f t="shared" si="12"/>
        <v>5</v>
      </c>
      <c r="H180" s="23">
        <f>G180</f>
        <v>5</v>
      </c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>
        <f t="shared" si="13"/>
        <v>0</v>
      </c>
    </row>
    <row r="181" spans="1:33" x14ac:dyDescent="0.25">
      <c r="A181" s="25">
        <v>45232</v>
      </c>
      <c r="B181" s="15" t="s">
        <v>157</v>
      </c>
      <c r="C181" s="23">
        <v>1733.4399999999998</v>
      </c>
      <c r="D181" s="15" t="s">
        <v>62</v>
      </c>
      <c r="E181" s="23"/>
      <c r="F181" s="15" t="s">
        <v>158</v>
      </c>
      <c r="G181" s="23">
        <f t="shared" si="12"/>
        <v>1733.4399999999998</v>
      </c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>
        <f t="shared" ref="AE181:AE204" si="14">G181</f>
        <v>1733.4399999999998</v>
      </c>
      <c r="AF181" s="23"/>
      <c r="AG181" s="23">
        <f t="shared" si="13"/>
        <v>0</v>
      </c>
    </row>
    <row r="182" spans="1:33" x14ac:dyDescent="0.25">
      <c r="A182" s="25">
        <v>45232</v>
      </c>
      <c r="B182" s="15" t="s">
        <v>159</v>
      </c>
      <c r="C182" s="23">
        <v>1697.4399999999998</v>
      </c>
      <c r="D182" s="15" t="s">
        <v>62</v>
      </c>
      <c r="E182" s="23"/>
      <c r="F182" s="15" t="s">
        <v>158</v>
      </c>
      <c r="G182" s="23">
        <f t="shared" si="12"/>
        <v>1697.4399999999998</v>
      </c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>
        <f t="shared" si="14"/>
        <v>1697.4399999999998</v>
      </c>
      <c r="AF182" s="23"/>
      <c r="AG182" s="23">
        <f t="shared" si="13"/>
        <v>0</v>
      </c>
    </row>
    <row r="183" spans="1:33" x14ac:dyDescent="0.25">
      <c r="A183" s="25">
        <v>45232</v>
      </c>
      <c r="B183" s="15" t="s">
        <v>160</v>
      </c>
      <c r="C183" s="23">
        <v>1697.4399999999998</v>
      </c>
      <c r="D183" s="15" t="s">
        <v>62</v>
      </c>
      <c r="E183" s="23"/>
      <c r="F183" s="15" t="s">
        <v>158</v>
      </c>
      <c r="G183" s="23">
        <f t="shared" si="12"/>
        <v>1697.4399999999998</v>
      </c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>
        <f t="shared" si="14"/>
        <v>1697.4399999999998</v>
      </c>
      <c r="AF183" s="23"/>
      <c r="AG183" s="23">
        <f t="shared" si="13"/>
        <v>0</v>
      </c>
    </row>
    <row r="184" spans="1:33" x14ac:dyDescent="0.25">
      <c r="A184" s="25">
        <v>45261</v>
      </c>
      <c r="B184" s="15" t="s">
        <v>157</v>
      </c>
      <c r="C184" s="23">
        <v>1733.4399999999998</v>
      </c>
      <c r="D184" s="15" t="s">
        <v>62</v>
      </c>
      <c r="E184" s="23"/>
      <c r="F184" s="15" t="s">
        <v>158</v>
      </c>
      <c r="G184" s="23">
        <f t="shared" si="12"/>
        <v>1733.4399999999998</v>
      </c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>
        <f t="shared" si="14"/>
        <v>1733.4399999999998</v>
      </c>
      <c r="AF184" s="23"/>
      <c r="AG184" s="23">
        <f t="shared" si="13"/>
        <v>0</v>
      </c>
    </row>
    <row r="185" spans="1:33" x14ac:dyDescent="0.25">
      <c r="A185" s="25">
        <v>45261</v>
      </c>
      <c r="B185" s="15" t="s">
        <v>159</v>
      </c>
      <c r="C185" s="23">
        <v>1697.4399999999998</v>
      </c>
      <c r="D185" s="15" t="s">
        <v>62</v>
      </c>
      <c r="E185" s="23"/>
      <c r="F185" s="15" t="s">
        <v>158</v>
      </c>
      <c r="G185" s="23">
        <f t="shared" si="12"/>
        <v>1697.4399999999998</v>
      </c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>
        <f t="shared" si="14"/>
        <v>1697.4399999999998</v>
      </c>
      <c r="AF185" s="23"/>
      <c r="AG185" s="23">
        <f t="shared" si="13"/>
        <v>0</v>
      </c>
    </row>
    <row r="186" spans="1:33" x14ac:dyDescent="0.25">
      <c r="A186" s="25">
        <v>45261</v>
      </c>
      <c r="B186" s="15" t="s">
        <v>160</v>
      </c>
      <c r="C186" s="23">
        <v>1697.4399999999998</v>
      </c>
      <c r="D186" s="15" t="s">
        <v>62</v>
      </c>
      <c r="E186" s="23"/>
      <c r="F186" s="15" t="s">
        <v>158</v>
      </c>
      <c r="G186" s="23">
        <f t="shared" si="12"/>
        <v>1697.4399999999998</v>
      </c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>
        <f t="shared" si="14"/>
        <v>1697.4399999999998</v>
      </c>
      <c r="AF186" s="23"/>
      <c r="AG186" s="23">
        <f t="shared" si="13"/>
        <v>0</v>
      </c>
    </row>
    <row r="187" spans="1:33" x14ac:dyDescent="0.25">
      <c r="A187" s="25">
        <v>45291</v>
      </c>
      <c r="B187" s="15" t="s">
        <v>157</v>
      </c>
      <c r="C187" s="23">
        <v>1733.4399999999998</v>
      </c>
      <c r="D187" s="15" t="s">
        <v>62</v>
      </c>
      <c r="E187" s="23"/>
      <c r="F187" s="15" t="s">
        <v>158</v>
      </c>
      <c r="G187" s="23">
        <f t="shared" si="12"/>
        <v>1733.4399999999998</v>
      </c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>
        <f t="shared" si="14"/>
        <v>1733.4399999999998</v>
      </c>
      <c r="AF187" s="23"/>
      <c r="AG187" s="23">
        <f t="shared" si="13"/>
        <v>0</v>
      </c>
    </row>
    <row r="188" spans="1:33" x14ac:dyDescent="0.25">
      <c r="A188" s="25">
        <v>45291</v>
      </c>
      <c r="B188" s="15" t="s">
        <v>159</v>
      </c>
      <c r="C188" s="23">
        <v>1697.4399999999998</v>
      </c>
      <c r="D188" s="15" t="s">
        <v>62</v>
      </c>
      <c r="E188" s="23"/>
      <c r="F188" s="15" t="s">
        <v>158</v>
      </c>
      <c r="G188" s="23">
        <f t="shared" si="12"/>
        <v>1697.4399999999998</v>
      </c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>
        <f t="shared" si="14"/>
        <v>1697.4399999999998</v>
      </c>
      <c r="AF188" s="23"/>
      <c r="AG188" s="23">
        <f t="shared" si="13"/>
        <v>0</v>
      </c>
    </row>
    <row r="189" spans="1:33" x14ac:dyDescent="0.25">
      <c r="A189" s="25">
        <v>45291</v>
      </c>
      <c r="B189" s="15" t="s">
        <v>160</v>
      </c>
      <c r="C189" s="23">
        <v>1697.4399999999998</v>
      </c>
      <c r="D189" s="15" t="s">
        <v>62</v>
      </c>
      <c r="E189" s="23"/>
      <c r="F189" s="15" t="s">
        <v>158</v>
      </c>
      <c r="G189" s="23">
        <f t="shared" si="12"/>
        <v>1697.4399999999998</v>
      </c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>
        <f t="shared" si="14"/>
        <v>1697.4399999999998</v>
      </c>
      <c r="AF189" s="23"/>
      <c r="AG189" s="23">
        <f t="shared" si="13"/>
        <v>0</v>
      </c>
    </row>
    <row r="190" spans="1:33" x14ac:dyDescent="0.25">
      <c r="A190" s="25">
        <v>45323</v>
      </c>
      <c r="B190" s="15" t="s">
        <v>157</v>
      </c>
      <c r="C190" s="23">
        <v>1733.4399999999998</v>
      </c>
      <c r="D190" s="15" t="s">
        <v>62</v>
      </c>
      <c r="E190" s="23"/>
      <c r="F190" s="15" t="s">
        <v>158</v>
      </c>
      <c r="G190" s="23">
        <f t="shared" si="12"/>
        <v>1733.4399999999998</v>
      </c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>
        <f t="shared" si="14"/>
        <v>1733.4399999999998</v>
      </c>
      <c r="AF190" s="23"/>
      <c r="AG190" s="23">
        <f t="shared" si="13"/>
        <v>0</v>
      </c>
    </row>
    <row r="191" spans="1:33" x14ac:dyDescent="0.25">
      <c r="A191" s="25">
        <v>45323</v>
      </c>
      <c r="B191" s="15" t="s">
        <v>159</v>
      </c>
      <c r="C191" s="23">
        <v>1697.4399999999998</v>
      </c>
      <c r="D191" s="15" t="s">
        <v>62</v>
      </c>
      <c r="E191" s="23"/>
      <c r="F191" s="15" t="s">
        <v>158</v>
      </c>
      <c r="G191" s="23">
        <f t="shared" si="12"/>
        <v>1697.4399999999998</v>
      </c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>
        <f t="shared" si="14"/>
        <v>1697.4399999999998</v>
      </c>
      <c r="AF191" s="23"/>
      <c r="AG191" s="23">
        <f t="shared" si="13"/>
        <v>0</v>
      </c>
    </row>
    <row r="192" spans="1:33" x14ac:dyDescent="0.25">
      <c r="A192" s="25">
        <v>45323</v>
      </c>
      <c r="B192" s="15" t="s">
        <v>160</v>
      </c>
      <c r="C192" s="23">
        <v>1697.4399999999998</v>
      </c>
      <c r="D192" s="15" t="s">
        <v>62</v>
      </c>
      <c r="E192" s="23"/>
      <c r="F192" s="15" t="s">
        <v>158</v>
      </c>
      <c r="G192" s="23">
        <f t="shared" si="12"/>
        <v>1697.4399999999998</v>
      </c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>
        <f t="shared" si="14"/>
        <v>1697.4399999999998</v>
      </c>
      <c r="AF192" s="23"/>
      <c r="AG192" s="23">
        <f t="shared" si="13"/>
        <v>0</v>
      </c>
    </row>
    <row r="193" spans="1:33" x14ac:dyDescent="0.25">
      <c r="A193" s="25">
        <v>45353</v>
      </c>
      <c r="B193" s="15" t="s">
        <v>157</v>
      </c>
      <c r="C193" s="23">
        <v>1733.4399999999998</v>
      </c>
      <c r="D193" s="15" t="s">
        <v>62</v>
      </c>
      <c r="E193" s="23"/>
      <c r="F193" s="15" t="s">
        <v>158</v>
      </c>
      <c r="G193" s="23">
        <f t="shared" si="12"/>
        <v>1733.4399999999998</v>
      </c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>
        <f t="shared" si="14"/>
        <v>1733.4399999999998</v>
      </c>
      <c r="AF193" s="23"/>
      <c r="AG193" s="23">
        <f t="shared" si="13"/>
        <v>0</v>
      </c>
    </row>
    <row r="194" spans="1:33" x14ac:dyDescent="0.25">
      <c r="A194" s="25">
        <v>45353</v>
      </c>
      <c r="B194" s="15" t="s">
        <v>159</v>
      </c>
      <c r="C194" s="23">
        <v>1697.4399999999998</v>
      </c>
      <c r="D194" s="15" t="s">
        <v>62</v>
      </c>
      <c r="E194" s="23"/>
      <c r="F194" s="15" t="s">
        <v>158</v>
      </c>
      <c r="G194" s="23">
        <f t="shared" si="12"/>
        <v>1697.4399999999998</v>
      </c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>
        <f t="shared" si="14"/>
        <v>1697.4399999999998</v>
      </c>
      <c r="AF194" s="23"/>
      <c r="AG194" s="23">
        <f t="shared" si="13"/>
        <v>0</v>
      </c>
    </row>
    <row r="195" spans="1:33" x14ac:dyDescent="0.25">
      <c r="A195" s="25">
        <v>45353</v>
      </c>
      <c r="B195" s="15" t="s">
        <v>160</v>
      </c>
      <c r="C195" s="23">
        <v>1697.4399999999998</v>
      </c>
      <c r="D195" s="15" t="s">
        <v>62</v>
      </c>
      <c r="E195" s="23"/>
      <c r="F195" s="15" t="s">
        <v>158</v>
      </c>
      <c r="G195" s="23">
        <f t="shared" si="12"/>
        <v>1697.4399999999998</v>
      </c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>
        <f t="shared" si="14"/>
        <v>1697.4399999999998</v>
      </c>
      <c r="AF195" s="23"/>
      <c r="AG195" s="23">
        <f t="shared" si="13"/>
        <v>0</v>
      </c>
    </row>
    <row r="196" spans="1:33" x14ac:dyDescent="0.25">
      <c r="A196" s="25">
        <v>45382</v>
      </c>
      <c r="B196" s="15" t="s">
        <v>157</v>
      </c>
      <c r="C196" s="23">
        <v>1733.4399999999998</v>
      </c>
      <c r="D196" s="15" t="s">
        <v>62</v>
      </c>
      <c r="E196" s="23"/>
      <c r="F196" s="15" t="s">
        <v>158</v>
      </c>
      <c r="G196" s="23">
        <f t="shared" si="12"/>
        <v>1733.4399999999998</v>
      </c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>
        <f t="shared" si="14"/>
        <v>1733.4399999999998</v>
      </c>
      <c r="AF196" s="23"/>
      <c r="AG196" s="23">
        <f t="shared" si="13"/>
        <v>0</v>
      </c>
    </row>
    <row r="197" spans="1:33" x14ac:dyDescent="0.25">
      <c r="A197" s="25">
        <v>45382</v>
      </c>
      <c r="B197" s="15" t="s">
        <v>159</v>
      </c>
      <c r="C197" s="23">
        <v>1697.4399999999998</v>
      </c>
      <c r="D197" s="15" t="s">
        <v>62</v>
      </c>
      <c r="E197" s="23"/>
      <c r="F197" s="15" t="s">
        <v>158</v>
      </c>
      <c r="G197" s="23">
        <f t="shared" si="12"/>
        <v>1697.4399999999998</v>
      </c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>
        <f t="shared" si="14"/>
        <v>1697.4399999999998</v>
      </c>
      <c r="AF197" s="23"/>
      <c r="AG197" s="23">
        <f t="shared" si="13"/>
        <v>0</v>
      </c>
    </row>
    <row r="198" spans="1:33" x14ac:dyDescent="0.25">
      <c r="A198" s="25">
        <v>45382</v>
      </c>
      <c r="B198" s="15" t="s">
        <v>160</v>
      </c>
      <c r="C198" s="23">
        <v>1697.4399999999998</v>
      </c>
      <c r="D198" s="15" t="s">
        <v>62</v>
      </c>
      <c r="E198" s="23"/>
      <c r="F198" s="15" t="s">
        <v>158</v>
      </c>
      <c r="G198" s="23">
        <f t="shared" ref="G198:G222" si="15">C198-E198</f>
        <v>1697.4399999999998</v>
      </c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>
        <f t="shared" si="14"/>
        <v>1697.4399999999998</v>
      </c>
      <c r="AF198" s="23"/>
      <c r="AG198" s="23">
        <f t="shared" ref="AG198:AG217" si="16">G198-SUM(H198:AF198)</f>
        <v>0</v>
      </c>
    </row>
    <row r="199" spans="1:33" x14ac:dyDescent="0.25">
      <c r="A199" s="25">
        <v>45415</v>
      </c>
      <c r="B199" s="15" t="s">
        <v>157</v>
      </c>
      <c r="C199" s="23">
        <v>1733.4399999999998</v>
      </c>
      <c r="D199" s="15" t="s">
        <v>62</v>
      </c>
      <c r="E199" s="23"/>
      <c r="F199" s="15" t="s">
        <v>158</v>
      </c>
      <c r="G199" s="23">
        <f t="shared" si="15"/>
        <v>1733.4399999999998</v>
      </c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>
        <f t="shared" si="14"/>
        <v>1733.4399999999998</v>
      </c>
      <c r="AF199" s="23"/>
      <c r="AG199" s="23">
        <f t="shared" si="16"/>
        <v>0</v>
      </c>
    </row>
    <row r="200" spans="1:33" x14ac:dyDescent="0.25">
      <c r="A200" s="25">
        <v>45415</v>
      </c>
      <c r="B200" s="15" t="s">
        <v>159</v>
      </c>
      <c r="C200" s="23">
        <v>1697.4399999999998</v>
      </c>
      <c r="D200" s="15" t="s">
        <v>62</v>
      </c>
      <c r="E200" s="23"/>
      <c r="F200" s="15" t="s">
        <v>158</v>
      </c>
      <c r="G200" s="23">
        <f t="shared" si="15"/>
        <v>1697.4399999999998</v>
      </c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>
        <f t="shared" si="14"/>
        <v>1697.4399999999998</v>
      </c>
      <c r="AF200" s="23"/>
      <c r="AG200" s="23">
        <f t="shared" si="16"/>
        <v>0</v>
      </c>
    </row>
    <row r="201" spans="1:33" x14ac:dyDescent="0.25">
      <c r="A201" s="25">
        <v>45415</v>
      </c>
      <c r="B201" s="15" t="s">
        <v>160</v>
      </c>
      <c r="C201" s="23">
        <v>1697.4399999999998</v>
      </c>
      <c r="D201" s="15" t="s">
        <v>62</v>
      </c>
      <c r="E201" s="23"/>
      <c r="F201" s="15" t="s">
        <v>158</v>
      </c>
      <c r="G201" s="23">
        <f t="shared" si="15"/>
        <v>1697.4399999999998</v>
      </c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>
        <f t="shared" si="14"/>
        <v>1697.4399999999998</v>
      </c>
      <c r="AF201" s="23"/>
      <c r="AG201" s="23">
        <f t="shared" si="16"/>
        <v>0</v>
      </c>
    </row>
    <row r="202" spans="1:33" x14ac:dyDescent="0.25">
      <c r="A202" s="25">
        <v>45442</v>
      </c>
      <c r="B202" s="15" t="s">
        <v>157</v>
      </c>
      <c r="C202" s="23">
        <v>1733.4399999999998</v>
      </c>
      <c r="D202" s="15" t="s">
        <v>62</v>
      </c>
      <c r="E202" s="23"/>
      <c r="F202" s="15" t="s">
        <v>158</v>
      </c>
      <c r="G202" s="23">
        <f t="shared" si="15"/>
        <v>1733.4399999999998</v>
      </c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>
        <f t="shared" si="14"/>
        <v>1733.4399999999998</v>
      </c>
      <c r="AF202" s="23"/>
      <c r="AG202" s="23">
        <f t="shared" si="16"/>
        <v>0</v>
      </c>
    </row>
    <row r="203" spans="1:33" x14ac:dyDescent="0.25">
      <c r="A203" s="25">
        <v>45442</v>
      </c>
      <c r="B203" s="15" t="s">
        <v>159</v>
      </c>
      <c r="C203" s="23">
        <v>1697.4399999999998</v>
      </c>
      <c r="D203" s="15" t="s">
        <v>62</v>
      </c>
      <c r="E203" s="23"/>
      <c r="F203" s="15" t="s">
        <v>158</v>
      </c>
      <c r="G203" s="23">
        <f t="shared" si="15"/>
        <v>1697.4399999999998</v>
      </c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>
        <f t="shared" si="14"/>
        <v>1697.4399999999998</v>
      </c>
      <c r="AF203" s="23"/>
      <c r="AG203" s="23">
        <f t="shared" si="16"/>
        <v>0</v>
      </c>
    </row>
    <row r="204" spans="1:33" x14ac:dyDescent="0.25">
      <c r="A204" s="25">
        <v>45442</v>
      </c>
      <c r="B204" s="15" t="s">
        <v>160</v>
      </c>
      <c r="C204" s="23">
        <v>1697.4399999999998</v>
      </c>
      <c r="D204" s="15" t="s">
        <v>62</v>
      </c>
      <c r="E204" s="23"/>
      <c r="F204" s="15" t="s">
        <v>158</v>
      </c>
      <c r="G204" s="23">
        <f t="shared" si="15"/>
        <v>1697.4399999999998</v>
      </c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>
        <f t="shared" si="14"/>
        <v>1697.4399999999998</v>
      </c>
      <c r="AF204" s="23"/>
      <c r="AG204" s="23">
        <f t="shared" si="16"/>
        <v>0</v>
      </c>
    </row>
    <row r="205" spans="1:33" x14ac:dyDescent="0.25">
      <c r="A205" s="25">
        <v>45232</v>
      </c>
      <c r="B205" s="15" t="s">
        <v>167</v>
      </c>
      <c r="C205" s="23">
        <v>771.68</v>
      </c>
      <c r="D205" s="15" t="s">
        <v>62</v>
      </c>
      <c r="E205" s="23"/>
      <c r="F205" s="15" t="s">
        <v>168</v>
      </c>
      <c r="G205" s="23">
        <f t="shared" si="15"/>
        <v>771.68</v>
      </c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>
        <f t="shared" ref="S205:S213" si="17">G205</f>
        <v>771.68</v>
      </c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>
        <f t="shared" si="16"/>
        <v>0</v>
      </c>
    </row>
    <row r="206" spans="1:33" x14ac:dyDescent="0.25">
      <c r="A206" s="25">
        <v>45261</v>
      </c>
      <c r="B206" s="15" t="s">
        <v>167</v>
      </c>
      <c r="C206" s="23">
        <v>771.68</v>
      </c>
      <c r="D206" s="15" t="s">
        <v>62</v>
      </c>
      <c r="E206" s="23"/>
      <c r="F206" s="15" t="s">
        <v>168</v>
      </c>
      <c r="G206" s="23">
        <f t="shared" si="15"/>
        <v>771.68</v>
      </c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>
        <f t="shared" si="17"/>
        <v>771.68</v>
      </c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>
        <f t="shared" si="16"/>
        <v>0</v>
      </c>
    </row>
    <row r="207" spans="1:33" x14ac:dyDescent="0.25">
      <c r="A207" s="25">
        <v>45291</v>
      </c>
      <c r="B207" s="15" t="s">
        <v>167</v>
      </c>
      <c r="C207" s="23">
        <v>771.68</v>
      </c>
      <c r="D207" s="15" t="s">
        <v>62</v>
      </c>
      <c r="E207" s="23"/>
      <c r="F207" s="15" t="s">
        <v>168</v>
      </c>
      <c r="G207" s="23">
        <f t="shared" si="15"/>
        <v>771.68</v>
      </c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>
        <f t="shared" si="17"/>
        <v>771.68</v>
      </c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>
        <f t="shared" si="16"/>
        <v>0</v>
      </c>
    </row>
    <row r="208" spans="1:33" x14ac:dyDescent="0.25">
      <c r="A208" s="25">
        <v>45323</v>
      </c>
      <c r="B208" s="15" t="s">
        <v>167</v>
      </c>
      <c r="C208" s="23">
        <v>771.68</v>
      </c>
      <c r="D208" s="15" t="s">
        <v>62</v>
      </c>
      <c r="E208" s="23"/>
      <c r="F208" s="15" t="s">
        <v>168</v>
      </c>
      <c r="G208" s="23">
        <f t="shared" si="15"/>
        <v>771.68</v>
      </c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>
        <f t="shared" si="17"/>
        <v>771.68</v>
      </c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>
        <f t="shared" si="16"/>
        <v>0</v>
      </c>
    </row>
    <row r="209" spans="1:33" x14ac:dyDescent="0.25">
      <c r="A209" s="25">
        <v>45353</v>
      </c>
      <c r="B209" s="15" t="s">
        <v>167</v>
      </c>
      <c r="C209" s="23">
        <v>771.68</v>
      </c>
      <c r="D209" s="15" t="s">
        <v>62</v>
      </c>
      <c r="E209" s="23"/>
      <c r="F209" s="15" t="s">
        <v>168</v>
      </c>
      <c r="G209" s="23">
        <f t="shared" si="15"/>
        <v>771.68</v>
      </c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>
        <f t="shared" si="17"/>
        <v>771.68</v>
      </c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>
        <f t="shared" si="16"/>
        <v>0</v>
      </c>
    </row>
    <row r="210" spans="1:33" x14ac:dyDescent="0.25">
      <c r="A210" s="25">
        <v>45382</v>
      </c>
      <c r="B210" s="15" t="s">
        <v>167</v>
      </c>
      <c r="C210" s="23">
        <v>771.68</v>
      </c>
      <c r="D210" s="15" t="s">
        <v>62</v>
      </c>
      <c r="E210" s="23"/>
      <c r="F210" s="15" t="s">
        <v>168</v>
      </c>
      <c r="G210" s="23">
        <f t="shared" si="15"/>
        <v>771.68</v>
      </c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>
        <f t="shared" si="17"/>
        <v>771.68</v>
      </c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>
        <f t="shared" si="16"/>
        <v>0</v>
      </c>
    </row>
    <row r="211" spans="1:33" x14ac:dyDescent="0.25">
      <c r="A211" s="25">
        <v>45415</v>
      </c>
      <c r="B211" s="15" t="s">
        <v>167</v>
      </c>
      <c r="C211" s="23">
        <v>771.68</v>
      </c>
      <c r="D211" s="15" t="s">
        <v>62</v>
      </c>
      <c r="E211" s="23"/>
      <c r="F211" s="15" t="s">
        <v>168</v>
      </c>
      <c r="G211" s="23">
        <f t="shared" si="15"/>
        <v>771.68</v>
      </c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>
        <f t="shared" si="17"/>
        <v>771.68</v>
      </c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>
        <f t="shared" si="16"/>
        <v>0</v>
      </c>
    </row>
    <row r="212" spans="1:33" x14ac:dyDescent="0.25">
      <c r="A212" s="25">
        <v>45442</v>
      </c>
      <c r="B212" s="15" t="s">
        <v>167</v>
      </c>
      <c r="C212" s="23">
        <v>771.68</v>
      </c>
      <c r="D212" s="15" t="s">
        <v>62</v>
      </c>
      <c r="E212" s="23"/>
      <c r="F212" s="15" t="s">
        <v>168</v>
      </c>
      <c r="G212" s="23">
        <f t="shared" si="15"/>
        <v>771.68</v>
      </c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>
        <f t="shared" si="17"/>
        <v>771.68</v>
      </c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>
        <f t="shared" si="16"/>
        <v>0</v>
      </c>
    </row>
    <row r="213" spans="1:33" x14ac:dyDescent="0.25">
      <c r="A213" s="25">
        <v>45202</v>
      </c>
      <c r="B213" s="15" t="s">
        <v>167</v>
      </c>
      <c r="C213" s="23">
        <v>770.23</v>
      </c>
      <c r="D213" s="15" t="s">
        <v>62</v>
      </c>
      <c r="E213" s="23"/>
      <c r="F213" s="15" t="s">
        <v>168</v>
      </c>
      <c r="G213" s="23">
        <f t="shared" si="15"/>
        <v>770.23</v>
      </c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>
        <f t="shared" si="17"/>
        <v>770.23</v>
      </c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>
        <f t="shared" si="16"/>
        <v>0</v>
      </c>
    </row>
    <row r="214" spans="1:33" x14ac:dyDescent="0.25">
      <c r="A214" s="25">
        <v>45202</v>
      </c>
      <c r="B214" s="15" t="s">
        <v>157</v>
      </c>
      <c r="C214" s="23">
        <v>1733.4399999999998</v>
      </c>
      <c r="D214" s="15" t="s">
        <v>62</v>
      </c>
      <c r="E214" s="23"/>
      <c r="F214" s="15" t="s">
        <v>158</v>
      </c>
      <c r="G214" s="23">
        <f t="shared" si="15"/>
        <v>1733.4399999999998</v>
      </c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>
        <f>G214</f>
        <v>1733.4399999999998</v>
      </c>
      <c r="AF214" s="23"/>
      <c r="AG214" s="23">
        <f t="shared" si="16"/>
        <v>0</v>
      </c>
    </row>
    <row r="215" spans="1:33" x14ac:dyDescent="0.25">
      <c r="A215" s="25">
        <v>45202</v>
      </c>
      <c r="B215" s="15" t="s">
        <v>159</v>
      </c>
      <c r="C215" s="23">
        <v>1697.4399999999998</v>
      </c>
      <c r="D215" s="15" t="s">
        <v>62</v>
      </c>
      <c r="E215" s="23"/>
      <c r="F215" s="15" t="s">
        <v>158</v>
      </c>
      <c r="G215" s="23">
        <f t="shared" si="15"/>
        <v>1697.4399999999998</v>
      </c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>
        <f>G215</f>
        <v>1697.4399999999998</v>
      </c>
      <c r="AF215" s="23"/>
      <c r="AG215" s="23">
        <f t="shared" si="16"/>
        <v>0</v>
      </c>
    </row>
    <row r="216" spans="1:33" x14ac:dyDescent="0.25">
      <c r="A216" s="25">
        <v>45202</v>
      </c>
      <c r="B216" s="15" t="s">
        <v>160</v>
      </c>
      <c r="C216" s="23">
        <v>1697.4399999999998</v>
      </c>
      <c r="D216" s="15" t="s">
        <v>62</v>
      </c>
      <c r="E216" s="23"/>
      <c r="F216" s="15" t="s">
        <v>158</v>
      </c>
      <c r="G216" s="23">
        <f t="shared" si="15"/>
        <v>1697.4399999999998</v>
      </c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>
        <f>G216</f>
        <v>1697.4399999999998</v>
      </c>
      <c r="AF216" s="23"/>
      <c r="AG216" s="23">
        <f t="shared" si="16"/>
        <v>0</v>
      </c>
    </row>
    <row r="217" spans="1:33" x14ac:dyDescent="0.25">
      <c r="A217" s="25">
        <v>45233</v>
      </c>
      <c r="B217" s="15" t="s">
        <v>4</v>
      </c>
      <c r="C217" s="63">
        <v>423.15</v>
      </c>
      <c r="D217" s="15" t="s">
        <v>62</v>
      </c>
      <c r="E217" s="23"/>
      <c r="F217" s="15" t="s">
        <v>4</v>
      </c>
      <c r="G217" s="23">
        <f t="shared" si="15"/>
        <v>423.15</v>
      </c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>
        <f>G217</f>
        <v>423.15</v>
      </c>
      <c r="AE217" s="23"/>
      <c r="AF217" s="23"/>
      <c r="AG217" s="23">
        <f t="shared" si="16"/>
        <v>0</v>
      </c>
    </row>
    <row r="218" spans="1:33" x14ac:dyDescent="0.25">
      <c r="A218" s="25">
        <v>45374</v>
      </c>
      <c r="B218" s="15" t="s">
        <v>769</v>
      </c>
      <c r="C218" s="63">
        <v>500</v>
      </c>
      <c r="D218" s="15" t="s">
        <v>62</v>
      </c>
      <c r="E218" s="23"/>
      <c r="F218" s="105" t="s">
        <v>770</v>
      </c>
      <c r="G218" s="104">
        <f t="shared" si="15"/>
        <v>500</v>
      </c>
      <c r="H218" s="23"/>
      <c r="I218" s="23"/>
      <c r="J218" s="23"/>
      <c r="K218" s="23">
        <f>G218</f>
        <v>500</v>
      </c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>
        <f t="shared" ref="AG218:AG224" si="18">G218-SUM(H218:AF218)</f>
        <v>0</v>
      </c>
    </row>
    <row r="219" spans="1:33" x14ac:dyDescent="0.25">
      <c r="A219" s="25">
        <v>45376</v>
      </c>
      <c r="B219" s="15" t="s">
        <v>769</v>
      </c>
      <c r="C219" s="63">
        <v>500</v>
      </c>
      <c r="D219" s="15" t="s">
        <v>62</v>
      </c>
      <c r="E219" s="23"/>
      <c r="F219" s="105" t="s">
        <v>770</v>
      </c>
      <c r="G219" s="104">
        <f t="shared" si="15"/>
        <v>500</v>
      </c>
      <c r="H219" s="23"/>
      <c r="I219" s="23"/>
      <c r="J219" s="23"/>
      <c r="K219" s="23">
        <f t="shared" ref="K219:K222" si="19">G219</f>
        <v>500</v>
      </c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>
        <f t="shared" si="18"/>
        <v>0</v>
      </c>
    </row>
    <row r="220" spans="1:33" x14ac:dyDescent="0.25">
      <c r="A220" s="25">
        <v>45414</v>
      </c>
      <c r="B220" s="15" t="s">
        <v>769</v>
      </c>
      <c r="C220" s="63">
        <v>700</v>
      </c>
      <c r="D220" s="15" t="s">
        <v>62</v>
      </c>
      <c r="E220" s="23"/>
      <c r="F220" s="105" t="s">
        <v>770</v>
      </c>
      <c r="G220" s="104">
        <f t="shared" si="15"/>
        <v>700</v>
      </c>
      <c r="H220" s="23"/>
      <c r="I220" s="23"/>
      <c r="J220" s="23"/>
      <c r="K220" s="23">
        <f t="shared" si="19"/>
        <v>700</v>
      </c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>
        <f t="shared" si="18"/>
        <v>0</v>
      </c>
    </row>
    <row r="221" spans="1:33" x14ac:dyDescent="0.25">
      <c r="A221" s="25">
        <v>45473</v>
      </c>
      <c r="B221" s="15" t="s">
        <v>769</v>
      </c>
      <c r="C221" s="63">
        <v>400</v>
      </c>
      <c r="D221" s="15" t="s">
        <v>62</v>
      </c>
      <c r="E221" s="23"/>
      <c r="F221" s="105" t="s">
        <v>770</v>
      </c>
      <c r="G221" s="104">
        <f t="shared" si="15"/>
        <v>400</v>
      </c>
      <c r="H221" s="23"/>
      <c r="I221" s="23"/>
      <c r="J221" s="23"/>
      <c r="K221" s="23">
        <f t="shared" si="19"/>
        <v>400</v>
      </c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>
        <f t="shared" si="18"/>
        <v>0</v>
      </c>
    </row>
    <row r="222" spans="1:33" x14ac:dyDescent="0.25">
      <c r="A222" s="25">
        <v>45520</v>
      </c>
      <c r="B222" s="15" t="s">
        <v>769</v>
      </c>
      <c r="C222" s="63">
        <v>1500</v>
      </c>
      <c r="D222" s="15" t="s">
        <v>62</v>
      </c>
      <c r="E222" s="23"/>
      <c r="F222" s="105" t="s">
        <v>770</v>
      </c>
      <c r="G222" s="104">
        <f t="shared" si="15"/>
        <v>1500</v>
      </c>
      <c r="H222" s="23"/>
      <c r="I222" s="23"/>
      <c r="J222" s="23"/>
      <c r="K222" s="23">
        <f t="shared" si="19"/>
        <v>1500</v>
      </c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>
        <f t="shared" si="18"/>
        <v>0</v>
      </c>
    </row>
    <row r="223" spans="1:33" x14ac:dyDescent="0.25">
      <c r="A223" s="25">
        <v>45214</v>
      </c>
      <c r="B223" s="15" t="s">
        <v>774</v>
      </c>
      <c r="C223" s="63">
        <v>2800</v>
      </c>
      <c r="D223" s="105" t="s">
        <v>17</v>
      </c>
      <c r="E223" s="23">
        <f>C223/120*20</f>
        <v>466.66666666666663</v>
      </c>
      <c r="F223" s="105" t="s">
        <v>784</v>
      </c>
      <c r="G223" s="104">
        <f t="shared" ref="G223:G224" si="20">C223-E223</f>
        <v>2333.3333333333335</v>
      </c>
      <c r="H223" s="23"/>
      <c r="I223" s="23"/>
      <c r="J223" s="23"/>
      <c r="K223" s="23"/>
      <c r="L223" s="23"/>
      <c r="M223" s="23">
        <f>G223</f>
        <v>2333.3333333333335</v>
      </c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>
        <f t="shared" si="18"/>
        <v>0</v>
      </c>
    </row>
    <row r="224" spans="1:33" x14ac:dyDescent="0.25">
      <c r="A224" s="25">
        <v>45216</v>
      </c>
      <c r="B224" s="15" t="s">
        <v>775</v>
      </c>
      <c r="C224" s="63">
        <v>1200</v>
      </c>
      <c r="D224" s="105" t="s">
        <v>17</v>
      </c>
      <c r="E224" s="23">
        <f>C224/120*20</f>
        <v>200</v>
      </c>
      <c r="F224" s="105" t="s">
        <v>784</v>
      </c>
      <c r="G224" s="104">
        <f t="shared" si="20"/>
        <v>1000</v>
      </c>
      <c r="H224" s="23"/>
      <c r="I224" s="23"/>
      <c r="J224" s="23"/>
      <c r="K224" s="23"/>
      <c r="L224" s="23"/>
      <c r="M224" s="23">
        <f>G224</f>
        <v>1000</v>
      </c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>
        <f t="shared" si="18"/>
        <v>0</v>
      </c>
    </row>
  </sheetData>
  <autoFilter ref="A5:AG224" xr:uid="{00000000-0001-0000-0000-000000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CC0A0-5268-4218-A8CF-D87B93983D11}">
  <dimension ref="A1:F627"/>
  <sheetViews>
    <sheetView workbookViewId="0">
      <pane ySplit="5" topLeftCell="A613" activePane="bottomLeft" state="frozen"/>
      <selection pane="bottomLeft" activeCell="I626" sqref="I626"/>
    </sheetView>
  </sheetViews>
  <sheetFormatPr defaultRowHeight="15" x14ac:dyDescent="0.25"/>
  <cols>
    <col min="1" max="1" width="15.85546875" customWidth="1"/>
    <col min="2" max="2" width="84.85546875" bestFit="1" customWidth="1"/>
    <col min="3" max="3" width="14.85546875" customWidth="1"/>
    <col min="4" max="4" width="12.5703125" customWidth="1"/>
    <col min="5" max="5" width="11.7109375" customWidth="1"/>
    <col min="6" max="6" width="13.28515625" customWidth="1"/>
  </cols>
  <sheetData>
    <row r="1" spans="1:6" ht="15.75" customHeight="1" x14ac:dyDescent="0.25">
      <c r="A1" s="36" t="s">
        <v>639</v>
      </c>
      <c r="B1" s="7"/>
    </row>
    <row r="2" spans="1:6" x14ac:dyDescent="0.25">
      <c r="A2" s="32" t="str">
        <f>Info!A1&amp;" "&amp;Info!A2</f>
        <v>XYZ Final accounts for the period 1/10/2023 to 30/9/2024</v>
      </c>
      <c r="B2" s="32"/>
      <c r="C2" s="33"/>
      <c r="D2" s="33"/>
    </row>
    <row r="5" spans="1:6" x14ac:dyDescent="0.25">
      <c r="A5" s="9" t="s">
        <v>1</v>
      </c>
      <c r="B5" s="9" t="s">
        <v>602</v>
      </c>
      <c r="C5" s="9" t="s">
        <v>3</v>
      </c>
      <c r="D5" s="9" t="s">
        <v>192</v>
      </c>
      <c r="E5" s="9" t="s">
        <v>603</v>
      </c>
      <c r="F5" s="10">
        <f>Comparatives!C25</f>
        <v>17000</v>
      </c>
    </row>
    <row r="6" spans="1:6" x14ac:dyDescent="0.25">
      <c r="A6" s="25">
        <v>45200</v>
      </c>
      <c r="B6" s="15" t="s">
        <v>198</v>
      </c>
      <c r="C6" s="23">
        <v>13</v>
      </c>
      <c r="D6" s="23"/>
      <c r="E6" s="23">
        <v>17013</v>
      </c>
      <c r="F6" s="23">
        <f>F5+C6-D6</f>
        <v>17013</v>
      </c>
    </row>
    <row r="7" spans="1:6" x14ac:dyDescent="0.25">
      <c r="A7" s="25">
        <v>45200</v>
      </c>
      <c r="B7" s="15" t="s">
        <v>199</v>
      </c>
      <c r="C7" s="23">
        <v>6.1111111111111107</v>
      </c>
      <c r="D7" s="23"/>
      <c r="E7" s="23">
        <v>17019.111111111109</v>
      </c>
      <c r="F7" s="23">
        <f t="shared" ref="F7:F70" si="0">F6+C7-D7</f>
        <v>17019.111111111109</v>
      </c>
    </row>
    <row r="8" spans="1:6" x14ac:dyDescent="0.25">
      <c r="A8" s="25">
        <v>45200</v>
      </c>
      <c r="B8" s="15" t="s">
        <v>200</v>
      </c>
      <c r="C8" s="23">
        <v>60.111111111111114</v>
      </c>
      <c r="D8" s="23"/>
      <c r="E8" s="23">
        <v>17079.222222222219</v>
      </c>
      <c r="F8" s="23">
        <f t="shared" si="0"/>
        <v>17079.222222222219</v>
      </c>
    </row>
    <row r="9" spans="1:6" x14ac:dyDescent="0.25">
      <c r="A9" s="25">
        <v>45202</v>
      </c>
      <c r="B9" s="15" t="s">
        <v>201</v>
      </c>
      <c r="C9" s="23">
        <v>15.125</v>
      </c>
      <c r="D9" s="23"/>
      <c r="E9" s="23">
        <v>17094.347222222219</v>
      </c>
      <c r="F9" s="23">
        <f t="shared" si="0"/>
        <v>17094.347222222219</v>
      </c>
    </row>
    <row r="10" spans="1:6" x14ac:dyDescent="0.25">
      <c r="A10" s="25">
        <v>45202</v>
      </c>
      <c r="B10" s="15" t="s">
        <v>11</v>
      </c>
      <c r="C10" s="23"/>
      <c r="D10" s="23">
        <v>60.333333333333336</v>
      </c>
      <c r="E10" s="23">
        <v>17034.013888888887</v>
      </c>
      <c r="F10" s="23">
        <f t="shared" si="0"/>
        <v>17034.013888888887</v>
      </c>
    </row>
    <row r="11" spans="1:6" x14ac:dyDescent="0.25">
      <c r="A11" s="25">
        <v>45202</v>
      </c>
      <c r="B11" s="15" t="s">
        <v>167</v>
      </c>
      <c r="C11" s="23"/>
      <c r="D11" s="23">
        <v>770.23</v>
      </c>
      <c r="E11" s="23">
        <v>16263.783888888887</v>
      </c>
      <c r="F11" s="23">
        <f t="shared" si="0"/>
        <v>16263.783888888887</v>
      </c>
    </row>
    <row r="12" spans="1:6" x14ac:dyDescent="0.25">
      <c r="A12" s="25">
        <v>45202</v>
      </c>
      <c r="B12" s="15" t="s">
        <v>157</v>
      </c>
      <c r="C12" s="23"/>
      <c r="D12" s="23">
        <v>1733.4399999999998</v>
      </c>
      <c r="E12" s="23">
        <v>14530.343888888887</v>
      </c>
      <c r="F12" s="23">
        <f t="shared" si="0"/>
        <v>14530.343888888887</v>
      </c>
    </row>
    <row r="13" spans="1:6" x14ac:dyDescent="0.25">
      <c r="A13" s="25">
        <v>45202</v>
      </c>
      <c r="B13" s="15" t="s">
        <v>159</v>
      </c>
      <c r="C13" s="23"/>
      <c r="D13" s="23">
        <v>1697.4399999999998</v>
      </c>
      <c r="E13" s="23">
        <v>12832.903888888886</v>
      </c>
      <c r="F13" s="23">
        <f t="shared" si="0"/>
        <v>12832.903888888886</v>
      </c>
    </row>
    <row r="14" spans="1:6" x14ac:dyDescent="0.25">
      <c r="A14" s="25">
        <v>45202</v>
      </c>
      <c r="B14" s="15" t="s">
        <v>160</v>
      </c>
      <c r="C14" s="23"/>
      <c r="D14" s="23">
        <v>1697.4399999999998</v>
      </c>
      <c r="E14" s="23">
        <v>11135.463888888886</v>
      </c>
      <c r="F14" s="23">
        <f t="shared" si="0"/>
        <v>11135.463888888886</v>
      </c>
    </row>
    <row r="15" spans="1:6" x14ac:dyDescent="0.25">
      <c r="A15" s="25">
        <v>45205</v>
      </c>
      <c r="B15" s="15" t="s">
        <v>202</v>
      </c>
      <c r="C15" s="23">
        <v>12.166666666666666</v>
      </c>
      <c r="D15" s="23"/>
      <c r="E15" s="23">
        <v>11147.630555555552</v>
      </c>
      <c r="F15" s="23">
        <f t="shared" si="0"/>
        <v>11147.630555555552</v>
      </c>
    </row>
    <row r="16" spans="1:6" x14ac:dyDescent="0.25">
      <c r="A16" s="25">
        <v>45208</v>
      </c>
      <c r="B16" s="15" t="s">
        <v>203</v>
      </c>
      <c r="C16" s="23">
        <v>50.333333333333336</v>
      </c>
      <c r="D16" s="23"/>
      <c r="E16" s="23">
        <v>11197.963888888886</v>
      </c>
      <c r="F16" s="23">
        <f t="shared" si="0"/>
        <v>11197.963888888886</v>
      </c>
    </row>
    <row r="17" spans="1:6" x14ac:dyDescent="0.25">
      <c r="A17" s="25">
        <v>45208</v>
      </c>
      <c r="B17" s="15" t="s">
        <v>204</v>
      </c>
      <c r="C17" s="23">
        <v>50.25</v>
      </c>
      <c r="D17" s="23"/>
      <c r="E17" s="23">
        <v>11248.213888888886</v>
      </c>
      <c r="F17" s="23">
        <f t="shared" si="0"/>
        <v>11248.213888888886</v>
      </c>
    </row>
    <row r="18" spans="1:6" x14ac:dyDescent="0.25">
      <c r="A18" s="25">
        <v>45209</v>
      </c>
      <c r="B18" s="15" t="s">
        <v>205</v>
      </c>
      <c r="C18" s="23">
        <v>90.142857142857139</v>
      </c>
      <c r="D18" s="23"/>
      <c r="E18" s="23">
        <v>11338.356746031743</v>
      </c>
      <c r="F18" s="23">
        <f t="shared" si="0"/>
        <v>11338.356746031743</v>
      </c>
    </row>
    <row r="19" spans="1:6" x14ac:dyDescent="0.25">
      <c r="A19" s="25">
        <v>45209</v>
      </c>
      <c r="B19" s="15" t="s">
        <v>206</v>
      </c>
      <c r="C19" s="23">
        <v>40.111111111111114</v>
      </c>
      <c r="D19" s="23"/>
      <c r="E19" s="23">
        <v>11378.467857142854</v>
      </c>
      <c r="F19" s="23">
        <f t="shared" si="0"/>
        <v>11378.467857142854</v>
      </c>
    </row>
    <row r="20" spans="1:6" x14ac:dyDescent="0.25">
      <c r="A20" s="25">
        <v>45209</v>
      </c>
      <c r="B20" s="15" t="s">
        <v>207</v>
      </c>
      <c r="C20" s="23">
        <v>35.125</v>
      </c>
      <c r="D20" s="23"/>
      <c r="E20" s="23">
        <v>11413.592857142854</v>
      </c>
      <c r="F20" s="23">
        <f t="shared" si="0"/>
        <v>11413.592857142854</v>
      </c>
    </row>
    <row r="21" spans="1:6" x14ac:dyDescent="0.25">
      <c r="A21" s="25">
        <v>45210</v>
      </c>
      <c r="B21" s="15" t="s">
        <v>208</v>
      </c>
      <c r="C21" s="23">
        <v>60.2</v>
      </c>
      <c r="D21" s="23"/>
      <c r="E21" s="23">
        <v>11473.792857142855</v>
      </c>
      <c r="F21" s="23">
        <f t="shared" si="0"/>
        <v>11473.792857142855</v>
      </c>
    </row>
    <row r="22" spans="1:6" x14ac:dyDescent="0.25">
      <c r="A22" s="25">
        <v>45210</v>
      </c>
      <c r="B22" s="15" t="s">
        <v>209</v>
      </c>
      <c r="C22" s="23">
        <v>70.5</v>
      </c>
      <c r="D22" s="23"/>
      <c r="E22" s="23">
        <v>11544.292857142855</v>
      </c>
      <c r="F22" s="23">
        <f t="shared" si="0"/>
        <v>11544.292857142855</v>
      </c>
    </row>
    <row r="23" spans="1:6" x14ac:dyDescent="0.25">
      <c r="A23" s="25">
        <v>45210</v>
      </c>
      <c r="B23" s="15" t="s">
        <v>14</v>
      </c>
      <c r="C23" s="23"/>
      <c r="D23" s="23">
        <v>121</v>
      </c>
      <c r="E23" s="23">
        <v>11423.292857142855</v>
      </c>
      <c r="F23" s="23">
        <f t="shared" si="0"/>
        <v>11423.292857142855</v>
      </c>
    </row>
    <row r="24" spans="1:6" x14ac:dyDescent="0.25">
      <c r="A24" s="25">
        <v>45212</v>
      </c>
      <c r="B24" s="15" t="s">
        <v>16</v>
      </c>
      <c r="C24" s="23"/>
      <c r="D24" s="23">
        <v>31</v>
      </c>
      <c r="E24" s="23">
        <v>11392.292857142855</v>
      </c>
      <c r="F24" s="23">
        <f t="shared" si="0"/>
        <v>11392.292857142855</v>
      </c>
    </row>
    <row r="25" spans="1:6" x14ac:dyDescent="0.25">
      <c r="A25" s="25">
        <v>45214</v>
      </c>
      <c r="B25" s="15" t="s">
        <v>210</v>
      </c>
      <c r="C25" s="23">
        <v>10.333333333333334</v>
      </c>
      <c r="D25" s="23"/>
      <c r="E25" s="23">
        <v>11402.626190476189</v>
      </c>
      <c r="F25" s="23">
        <f t="shared" si="0"/>
        <v>11402.626190476189</v>
      </c>
    </row>
    <row r="26" spans="1:6" x14ac:dyDescent="0.25">
      <c r="A26" s="25">
        <v>45214</v>
      </c>
      <c r="B26" s="15" t="s">
        <v>774</v>
      </c>
      <c r="C26" s="23"/>
      <c r="D26" s="23">
        <v>2800</v>
      </c>
      <c r="E26" s="23">
        <v>8602.6261904761886</v>
      </c>
      <c r="F26" s="23">
        <f t="shared" si="0"/>
        <v>8602.6261904761886</v>
      </c>
    </row>
    <row r="27" spans="1:6" x14ac:dyDescent="0.25">
      <c r="A27" s="25">
        <v>45215</v>
      </c>
      <c r="B27" s="15" t="s">
        <v>18</v>
      </c>
      <c r="C27" s="23"/>
      <c r="D27" s="23">
        <v>35.142857142857146</v>
      </c>
      <c r="E27" s="23">
        <v>8567.4833333333318</v>
      </c>
      <c r="F27" s="23">
        <f t="shared" si="0"/>
        <v>8567.4833333333318</v>
      </c>
    </row>
    <row r="28" spans="1:6" x14ac:dyDescent="0.25">
      <c r="A28" s="25">
        <v>45216</v>
      </c>
      <c r="B28" s="15" t="s">
        <v>211</v>
      </c>
      <c r="C28" s="23">
        <v>7.1428571428571432</v>
      </c>
      <c r="D28" s="23"/>
      <c r="E28" s="23">
        <v>8574.6261904761886</v>
      </c>
      <c r="F28" s="23">
        <f t="shared" si="0"/>
        <v>8574.6261904761886</v>
      </c>
    </row>
    <row r="29" spans="1:6" x14ac:dyDescent="0.25">
      <c r="A29" s="25">
        <v>45216</v>
      </c>
      <c r="B29" s="15" t="s">
        <v>775</v>
      </c>
      <c r="C29" s="23"/>
      <c r="D29" s="23">
        <v>1200</v>
      </c>
      <c r="E29" s="23">
        <v>7374.6261904761886</v>
      </c>
      <c r="F29" s="23">
        <f t="shared" si="0"/>
        <v>7374.6261904761886</v>
      </c>
    </row>
    <row r="30" spans="1:6" x14ac:dyDescent="0.25">
      <c r="A30" s="25">
        <v>45217</v>
      </c>
      <c r="B30" s="15" t="s">
        <v>212</v>
      </c>
      <c r="C30" s="23">
        <v>5.166666666666667</v>
      </c>
      <c r="D30" s="23"/>
      <c r="E30" s="23">
        <v>7379.7928571428556</v>
      </c>
      <c r="F30" s="23">
        <f t="shared" si="0"/>
        <v>7379.7928571428556</v>
      </c>
    </row>
    <row r="31" spans="1:6" x14ac:dyDescent="0.25">
      <c r="A31" s="25">
        <v>45217</v>
      </c>
      <c r="B31" s="15" t="s">
        <v>213</v>
      </c>
      <c r="C31" s="23">
        <v>60.166666666666664</v>
      </c>
      <c r="D31" s="23"/>
      <c r="E31" s="23">
        <v>7439.9595238095226</v>
      </c>
      <c r="F31" s="23">
        <f t="shared" si="0"/>
        <v>7439.9595238095226</v>
      </c>
    </row>
    <row r="32" spans="1:6" x14ac:dyDescent="0.25">
      <c r="A32" s="25">
        <v>45217</v>
      </c>
      <c r="B32" s="15" t="s">
        <v>19</v>
      </c>
      <c r="C32" s="23"/>
      <c r="D32" s="23">
        <v>150.16666666666666</v>
      </c>
      <c r="E32" s="23">
        <v>7289.7928571428556</v>
      </c>
      <c r="F32" s="23">
        <f t="shared" si="0"/>
        <v>7289.7928571428556</v>
      </c>
    </row>
    <row r="33" spans="1:6" x14ac:dyDescent="0.25">
      <c r="A33" s="25">
        <v>45217</v>
      </c>
      <c r="B33" s="15" t="s">
        <v>21</v>
      </c>
      <c r="C33" s="23"/>
      <c r="D33" s="23">
        <v>150.16666666666666</v>
      </c>
      <c r="E33" s="23">
        <v>7139.6261904761886</v>
      </c>
      <c r="F33" s="23">
        <f t="shared" si="0"/>
        <v>7139.6261904761886</v>
      </c>
    </row>
    <row r="34" spans="1:6" x14ac:dyDescent="0.25">
      <c r="A34" s="25">
        <v>45218</v>
      </c>
      <c r="B34" s="15" t="s">
        <v>214</v>
      </c>
      <c r="C34" s="23">
        <v>12.142857142857142</v>
      </c>
      <c r="D34" s="23"/>
      <c r="E34" s="23">
        <v>7151.7690476190455</v>
      </c>
      <c r="F34" s="23">
        <f t="shared" si="0"/>
        <v>7151.7690476190455</v>
      </c>
    </row>
    <row r="35" spans="1:6" x14ac:dyDescent="0.25">
      <c r="A35" s="25">
        <v>45219</v>
      </c>
      <c r="B35" s="15" t="s">
        <v>215</v>
      </c>
      <c r="C35" s="23">
        <v>6.25</v>
      </c>
      <c r="D35" s="23"/>
      <c r="E35" s="23">
        <v>7158.0190476190455</v>
      </c>
      <c r="F35" s="23">
        <f t="shared" si="0"/>
        <v>7158.0190476190455</v>
      </c>
    </row>
    <row r="36" spans="1:6" x14ac:dyDescent="0.25">
      <c r="A36" s="25">
        <v>45219</v>
      </c>
      <c r="B36" s="15" t="s">
        <v>216</v>
      </c>
      <c r="C36" s="23">
        <v>70.111111111111114</v>
      </c>
      <c r="D36" s="23"/>
      <c r="E36" s="23">
        <v>7228.1301587301568</v>
      </c>
      <c r="F36" s="23">
        <f t="shared" si="0"/>
        <v>7228.1301587301568</v>
      </c>
    </row>
    <row r="37" spans="1:6" x14ac:dyDescent="0.25">
      <c r="A37" s="25">
        <v>45220</v>
      </c>
      <c r="B37" s="15" t="s">
        <v>217</v>
      </c>
      <c r="C37" s="23">
        <v>8.3333333333333339</v>
      </c>
      <c r="D37" s="23"/>
      <c r="E37" s="23">
        <v>7236.4634920634899</v>
      </c>
      <c r="F37" s="23">
        <f t="shared" si="0"/>
        <v>7236.4634920634899</v>
      </c>
    </row>
    <row r="38" spans="1:6" x14ac:dyDescent="0.25">
      <c r="A38" s="25">
        <v>45221</v>
      </c>
      <c r="B38" s="15" t="s">
        <v>218</v>
      </c>
      <c r="C38" s="23">
        <v>20.166666666666668</v>
      </c>
      <c r="D38" s="23"/>
      <c r="E38" s="23">
        <v>7256.6301587301568</v>
      </c>
      <c r="F38" s="23">
        <f t="shared" si="0"/>
        <v>7256.6301587301568</v>
      </c>
    </row>
    <row r="39" spans="1:6" x14ac:dyDescent="0.25">
      <c r="A39" s="25">
        <v>45221</v>
      </c>
      <c r="B39" s="15" t="s">
        <v>219</v>
      </c>
      <c r="C39" s="23">
        <v>4.5</v>
      </c>
      <c r="D39" s="23"/>
      <c r="E39" s="23">
        <v>7261.1301587301568</v>
      </c>
      <c r="F39" s="23">
        <f t="shared" si="0"/>
        <v>7261.1301587301568</v>
      </c>
    </row>
    <row r="40" spans="1:6" x14ac:dyDescent="0.25">
      <c r="A40" s="25">
        <v>45221</v>
      </c>
      <c r="B40" s="15" t="s">
        <v>220</v>
      </c>
      <c r="C40" s="23">
        <v>85.125</v>
      </c>
      <c r="D40" s="23"/>
      <c r="E40" s="23">
        <v>7346.2551587301568</v>
      </c>
      <c r="F40" s="23">
        <f t="shared" si="0"/>
        <v>7346.2551587301568</v>
      </c>
    </row>
    <row r="41" spans="1:6" x14ac:dyDescent="0.25">
      <c r="A41" s="25">
        <v>45221</v>
      </c>
      <c r="B41" s="15" t="s">
        <v>221</v>
      </c>
      <c r="C41" s="23">
        <v>70.142857142857139</v>
      </c>
      <c r="D41" s="23"/>
      <c r="E41" s="23">
        <v>7416.3980158730137</v>
      </c>
      <c r="F41" s="23">
        <f t="shared" si="0"/>
        <v>7416.3980158730137</v>
      </c>
    </row>
    <row r="42" spans="1:6" x14ac:dyDescent="0.25">
      <c r="A42" s="25">
        <v>45221</v>
      </c>
      <c r="B42" s="15" t="s">
        <v>222</v>
      </c>
      <c r="C42" s="23">
        <v>36</v>
      </c>
      <c r="D42" s="23"/>
      <c r="E42" s="23">
        <v>7452.3980158730137</v>
      </c>
      <c r="F42" s="23">
        <f t="shared" si="0"/>
        <v>7452.3980158730137</v>
      </c>
    </row>
    <row r="43" spans="1:6" x14ac:dyDescent="0.25">
      <c r="A43" s="25">
        <v>45222</v>
      </c>
      <c r="B43" s="15" t="s">
        <v>223</v>
      </c>
      <c r="C43" s="23">
        <v>12.333333333333334</v>
      </c>
      <c r="D43" s="23"/>
      <c r="E43" s="23">
        <v>7464.7313492063467</v>
      </c>
      <c r="F43" s="23">
        <f t="shared" si="0"/>
        <v>7464.7313492063467</v>
      </c>
    </row>
    <row r="44" spans="1:6" x14ac:dyDescent="0.25">
      <c r="A44" s="25">
        <v>45222</v>
      </c>
      <c r="B44" s="15" t="s">
        <v>224</v>
      </c>
      <c r="C44" s="23">
        <v>10.5</v>
      </c>
      <c r="D44" s="23"/>
      <c r="E44" s="23">
        <v>7475.2313492063467</v>
      </c>
      <c r="F44" s="23">
        <f t="shared" si="0"/>
        <v>7475.2313492063467</v>
      </c>
    </row>
    <row r="45" spans="1:6" x14ac:dyDescent="0.25">
      <c r="A45" s="25">
        <v>45222</v>
      </c>
      <c r="B45" s="15" t="s">
        <v>225</v>
      </c>
      <c r="C45" s="23">
        <v>30.25</v>
      </c>
      <c r="D45" s="23"/>
      <c r="E45" s="23">
        <v>7505.4813492063467</v>
      </c>
      <c r="F45" s="23">
        <f t="shared" si="0"/>
        <v>7505.4813492063467</v>
      </c>
    </row>
    <row r="46" spans="1:6" x14ac:dyDescent="0.25">
      <c r="A46" s="25">
        <v>45223</v>
      </c>
      <c r="B46" s="15" t="s">
        <v>226</v>
      </c>
      <c r="C46" s="23">
        <v>12.2</v>
      </c>
      <c r="D46" s="23"/>
      <c r="E46" s="23">
        <v>7517.6813492063466</v>
      </c>
      <c r="F46" s="23">
        <f t="shared" si="0"/>
        <v>7517.6813492063466</v>
      </c>
    </row>
    <row r="47" spans="1:6" x14ac:dyDescent="0.25">
      <c r="A47" s="25">
        <v>45223</v>
      </c>
      <c r="B47" s="15" t="s">
        <v>23</v>
      </c>
      <c r="C47" s="23"/>
      <c r="D47" s="23">
        <v>90.125</v>
      </c>
      <c r="E47" s="23">
        <v>7427.5563492063466</v>
      </c>
      <c r="F47" s="23">
        <f t="shared" si="0"/>
        <v>7427.5563492063466</v>
      </c>
    </row>
    <row r="48" spans="1:6" x14ac:dyDescent="0.25">
      <c r="A48" s="25">
        <v>45223</v>
      </c>
      <c r="B48" s="15" t="s">
        <v>24</v>
      </c>
      <c r="C48" s="23"/>
      <c r="D48" s="23">
        <v>75.111111111111114</v>
      </c>
      <c r="E48" s="23">
        <v>7352.4452380952353</v>
      </c>
      <c r="F48" s="23">
        <f t="shared" si="0"/>
        <v>7352.4452380952353</v>
      </c>
    </row>
    <row r="49" spans="1:6" x14ac:dyDescent="0.25">
      <c r="A49" s="25">
        <v>45225</v>
      </c>
      <c r="B49" s="15" t="s">
        <v>26</v>
      </c>
      <c r="C49" s="23"/>
      <c r="D49" s="23">
        <v>18.125</v>
      </c>
      <c r="E49" s="23">
        <v>7334.3202380952353</v>
      </c>
      <c r="F49" s="23">
        <f t="shared" si="0"/>
        <v>7334.3202380952353</v>
      </c>
    </row>
    <row r="50" spans="1:6" x14ac:dyDescent="0.25">
      <c r="A50" s="25">
        <v>45226</v>
      </c>
      <c r="B50" s="15" t="s">
        <v>227</v>
      </c>
      <c r="C50" s="23">
        <v>60.5</v>
      </c>
      <c r="D50" s="23"/>
      <c r="E50" s="23">
        <v>7394.8202380952353</v>
      </c>
      <c r="F50" s="23">
        <f t="shared" si="0"/>
        <v>7394.8202380952353</v>
      </c>
    </row>
    <row r="51" spans="1:6" x14ac:dyDescent="0.25">
      <c r="A51" s="25">
        <v>45226</v>
      </c>
      <c r="B51" s="15" t="s">
        <v>228</v>
      </c>
      <c r="C51" s="23">
        <v>80.111111111111114</v>
      </c>
      <c r="D51" s="23"/>
      <c r="E51" s="23">
        <v>7474.9313492063466</v>
      </c>
      <c r="F51" s="23">
        <f t="shared" si="0"/>
        <v>7474.9313492063466</v>
      </c>
    </row>
    <row r="52" spans="1:6" x14ac:dyDescent="0.25">
      <c r="A52" s="25">
        <v>45226</v>
      </c>
      <c r="B52" s="15" t="s">
        <v>789</v>
      </c>
      <c r="C52" s="23">
        <v>5000</v>
      </c>
      <c r="D52" s="23"/>
      <c r="E52" s="23">
        <v>12474.931349206347</v>
      </c>
      <c r="F52" s="23">
        <f t="shared" si="0"/>
        <v>12474.931349206347</v>
      </c>
    </row>
    <row r="53" spans="1:6" x14ac:dyDescent="0.25">
      <c r="A53" s="25">
        <v>45226</v>
      </c>
      <c r="B53" s="15" t="s">
        <v>27</v>
      </c>
      <c r="C53" s="23"/>
      <c r="D53" s="23">
        <v>200.14285714285714</v>
      </c>
      <c r="E53" s="23">
        <v>12274.78849206349</v>
      </c>
      <c r="F53" s="23">
        <f t="shared" si="0"/>
        <v>12274.78849206349</v>
      </c>
    </row>
    <row r="54" spans="1:6" x14ac:dyDescent="0.25">
      <c r="A54" s="25">
        <v>45226</v>
      </c>
      <c r="B54" s="15" t="s">
        <v>28</v>
      </c>
      <c r="C54" s="23"/>
      <c r="D54" s="23">
        <v>100.5</v>
      </c>
      <c r="E54" s="23">
        <v>12174.28849206349</v>
      </c>
      <c r="F54" s="23">
        <f t="shared" si="0"/>
        <v>12174.28849206349</v>
      </c>
    </row>
    <row r="55" spans="1:6" x14ac:dyDescent="0.25">
      <c r="A55" s="25">
        <v>45227</v>
      </c>
      <c r="B55" s="15" t="s">
        <v>229</v>
      </c>
      <c r="C55" s="23">
        <v>4</v>
      </c>
      <c r="D55" s="23"/>
      <c r="E55" s="23">
        <v>12178.28849206349</v>
      </c>
      <c r="F55" s="23">
        <f t="shared" si="0"/>
        <v>12178.28849206349</v>
      </c>
    </row>
    <row r="56" spans="1:6" x14ac:dyDescent="0.25">
      <c r="A56" s="25">
        <v>45228</v>
      </c>
      <c r="B56" s="15" t="s">
        <v>230</v>
      </c>
      <c r="C56" s="23">
        <v>15.333333333333334</v>
      </c>
      <c r="D56" s="23"/>
      <c r="E56" s="23">
        <v>12193.621825396824</v>
      </c>
      <c r="F56" s="23">
        <f t="shared" si="0"/>
        <v>12193.621825396824</v>
      </c>
    </row>
    <row r="57" spans="1:6" x14ac:dyDescent="0.25">
      <c r="A57" s="25">
        <v>45228</v>
      </c>
      <c r="B57" s="15" t="s">
        <v>231</v>
      </c>
      <c r="C57" s="23">
        <v>45.166666666666664</v>
      </c>
      <c r="D57" s="23"/>
      <c r="E57" s="23">
        <v>12238.78849206349</v>
      </c>
      <c r="F57" s="23">
        <f t="shared" si="0"/>
        <v>12238.78849206349</v>
      </c>
    </row>
    <row r="58" spans="1:6" x14ac:dyDescent="0.25">
      <c r="A58" s="25">
        <v>45229</v>
      </c>
      <c r="B58" s="15" t="s">
        <v>29</v>
      </c>
      <c r="C58" s="23"/>
      <c r="D58" s="23">
        <v>41</v>
      </c>
      <c r="E58" s="23">
        <v>12197.78849206349</v>
      </c>
      <c r="F58" s="23">
        <f t="shared" si="0"/>
        <v>12197.78849206349</v>
      </c>
    </row>
    <row r="59" spans="1:6" x14ac:dyDescent="0.25">
      <c r="A59" s="25">
        <v>45230</v>
      </c>
      <c r="B59" s="15" t="s">
        <v>232</v>
      </c>
      <c r="C59" s="23">
        <v>80.125</v>
      </c>
      <c r="D59" s="23"/>
      <c r="E59" s="23">
        <v>12277.91349206349</v>
      </c>
      <c r="F59" s="23">
        <f t="shared" si="0"/>
        <v>12277.91349206349</v>
      </c>
    </row>
    <row r="60" spans="1:6" x14ac:dyDescent="0.25">
      <c r="A60" s="25">
        <v>45231</v>
      </c>
      <c r="B60" s="15" t="s">
        <v>233</v>
      </c>
      <c r="C60" s="23">
        <v>11</v>
      </c>
      <c r="D60" s="23"/>
      <c r="E60" s="23">
        <v>12288.91349206349</v>
      </c>
      <c r="F60" s="23">
        <f t="shared" si="0"/>
        <v>12288.91349206349</v>
      </c>
    </row>
    <row r="61" spans="1:6" x14ac:dyDescent="0.25">
      <c r="A61" s="25">
        <v>45231</v>
      </c>
      <c r="B61" s="15" t="s">
        <v>234</v>
      </c>
      <c r="C61" s="23">
        <v>90.111111111111114</v>
      </c>
      <c r="D61" s="23"/>
      <c r="E61" s="23">
        <v>12379.024603174601</v>
      </c>
      <c r="F61" s="23">
        <f t="shared" si="0"/>
        <v>12379.024603174601</v>
      </c>
    </row>
    <row r="62" spans="1:6" x14ac:dyDescent="0.25">
      <c r="A62" s="25">
        <v>45231</v>
      </c>
      <c r="B62" s="15" t="s">
        <v>235</v>
      </c>
      <c r="C62" s="23">
        <v>30.125</v>
      </c>
      <c r="D62" s="23"/>
      <c r="E62" s="23">
        <v>12409.149603174601</v>
      </c>
      <c r="F62" s="23">
        <f t="shared" si="0"/>
        <v>12409.149603174601</v>
      </c>
    </row>
    <row r="63" spans="1:6" x14ac:dyDescent="0.25">
      <c r="A63" s="25">
        <v>45231</v>
      </c>
      <c r="B63" s="15" t="s">
        <v>236</v>
      </c>
      <c r="C63" s="23">
        <v>50.125</v>
      </c>
      <c r="D63" s="23"/>
      <c r="E63" s="23">
        <v>12459.274603174601</v>
      </c>
      <c r="F63" s="23">
        <f t="shared" si="0"/>
        <v>12459.274603174601</v>
      </c>
    </row>
    <row r="64" spans="1:6" x14ac:dyDescent="0.25">
      <c r="A64" s="25">
        <v>45232</v>
      </c>
      <c r="B64" s="15" t="s">
        <v>157</v>
      </c>
      <c r="C64" s="23"/>
      <c r="D64" s="23">
        <v>1733.4399999999998</v>
      </c>
      <c r="E64" s="23">
        <v>10725.8346031746</v>
      </c>
      <c r="F64" s="23">
        <f t="shared" si="0"/>
        <v>10725.8346031746</v>
      </c>
    </row>
    <row r="65" spans="1:6" x14ac:dyDescent="0.25">
      <c r="A65" s="25">
        <v>45232</v>
      </c>
      <c r="B65" s="15" t="s">
        <v>159</v>
      </c>
      <c r="C65" s="23"/>
      <c r="D65" s="23">
        <v>1697.4399999999998</v>
      </c>
      <c r="E65" s="23">
        <v>9028.3946031746</v>
      </c>
      <c r="F65" s="23">
        <f t="shared" si="0"/>
        <v>9028.3946031746</v>
      </c>
    </row>
    <row r="66" spans="1:6" x14ac:dyDescent="0.25">
      <c r="A66" s="25">
        <v>45232</v>
      </c>
      <c r="B66" s="15" t="s">
        <v>160</v>
      </c>
      <c r="C66" s="23"/>
      <c r="D66" s="23">
        <v>1697.4399999999998</v>
      </c>
      <c r="E66" s="23">
        <v>7330.9546031746004</v>
      </c>
      <c r="F66" s="23">
        <f t="shared" si="0"/>
        <v>7330.9546031746004</v>
      </c>
    </row>
    <row r="67" spans="1:6" x14ac:dyDescent="0.25">
      <c r="A67" s="25">
        <v>45232</v>
      </c>
      <c r="B67" s="15" t="s">
        <v>167</v>
      </c>
      <c r="C67" s="23"/>
      <c r="D67" s="23">
        <v>771.68</v>
      </c>
      <c r="E67" s="23">
        <v>6559.2746031746001</v>
      </c>
      <c r="F67" s="23">
        <f t="shared" si="0"/>
        <v>6559.2746031746001</v>
      </c>
    </row>
    <row r="68" spans="1:6" x14ac:dyDescent="0.25">
      <c r="A68" s="25">
        <v>45233</v>
      </c>
      <c r="B68" s="15" t="s">
        <v>4</v>
      </c>
      <c r="C68" s="23"/>
      <c r="D68" s="23">
        <v>423.15</v>
      </c>
      <c r="E68" s="23">
        <v>6136.1246031746005</v>
      </c>
      <c r="F68" s="23">
        <f t="shared" si="0"/>
        <v>6136.1246031746005</v>
      </c>
    </row>
    <row r="69" spans="1:6" x14ac:dyDescent="0.25">
      <c r="A69" s="25">
        <v>45234</v>
      </c>
      <c r="B69" s="15" t="s">
        <v>237</v>
      </c>
      <c r="C69" s="23">
        <v>3.1111111111111112</v>
      </c>
      <c r="D69" s="23"/>
      <c r="E69" s="23">
        <v>6139.2357142857118</v>
      </c>
      <c r="F69" s="23">
        <f t="shared" si="0"/>
        <v>6139.2357142857118</v>
      </c>
    </row>
    <row r="70" spans="1:6" x14ac:dyDescent="0.25">
      <c r="A70" s="25">
        <v>45234</v>
      </c>
      <c r="B70" s="15" t="s">
        <v>238</v>
      </c>
      <c r="C70" s="23">
        <v>12.333333333333334</v>
      </c>
      <c r="D70" s="23"/>
      <c r="E70" s="23">
        <v>6151.5690476190448</v>
      </c>
      <c r="F70" s="23">
        <f t="shared" si="0"/>
        <v>6151.5690476190448</v>
      </c>
    </row>
    <row r="71" spans="1:6" x14ac:dyDescent="0.25">
      <c r="A71" s="25">
        <v>45235</v>
      </c>
      <c r="B71" s="15" t="s">
        <v>239</v>
      </c>
      <c r="C71" s="23">
        <v>50.125</v>
      </c>
      <c r="D71" s="23"/>
      <c r="E71" s="23">
        <v>6201.6940476190448</v>
      </c>
      <c r="F71" s="23">
        <f t="shared" ref="F71:F134" si="1">F70+C71-D71</f>
        <v>6201.6940476190448</v>
      </c>
    </row>
    <row r="72" spans="1:6" x14ac:dyDescent="0.25">
      <c r="A72" s="25">
        <v>45236</v>
      </c>
      <c r="B72" s="15" t="s">
        <v>240</v>
      </c>
      <c r="C72" s="23">
        <v>15.111111111111111</v>
      </c>
      <c r="D72" s="23"/>
      <c r="E72" s="23">
        <v>6216.8051587301561</v>
      </c>
      <c r="F72" s="23">
        <f t="shared" si="1"/>
        <v>6216.8051587301561</v>
      </c>
    </row>
    <row r="73" spans="1:6" x14ac:dyDescent="0.25">
      <c r="A73" s="25">
        <v>45236</v>
      </c>
      <c r="B73" s="15" t="s">
        <v>241</v>
      </c>
      <c r="C73" s="23">
        <v>6.1428571428571432</v>
      </c>
      <c r="D73" s="23"/>
      <c r="E73" s="23">
        <v>6222.948015873013</v>
      </c>
      <c r="F73" s="23">
        <f t="shared" si="1"/>
        <v>6222.948015873013</v>
      </c>
    </row>
    <row r="74" spans="1:6" x14ac:dyDescent="0.25">
      <c r="A74" s="25">
        <v>45237</v>
      </c>
      <c r="B74" s="15" t="s">
        <v>242</v>
      </c>
      <c r="C74" s="23">
        <v>15.2</v>
      </c>
      <c r="D74" s="23"/>
      <c r="E74" s="23">
        <v>6238.1480158730128</v>
      </c>
      <c r="F74" s="23">
        <f t="shared" si="1"/>
        <v>6238.1480158730128</v>
      </c>
    </row>
    <row r="75" spans="1:6" x14ac:dyDescent="0.25">
      <c r="A75" s="25">
        <v>45239</v>
      </c>
      <c r="B75" s="15" t="s">
        <v>243</v>
      </c>
      <c r="C75" s="23">
        <v>30.25</v>
      </c>
      <c r="D75" s="23"/>
      <c r="E75" s="23">
        <v>6268.3980158730128</v>
      </c>
      <c r="F75" s="23">
        <f t="shared" si="1"/>
        <v>6268.3980158730128</v>
      </c>
    </row>
    <row r="76" spans="1:6" x14ac:dyDescent="0.25">
      <c r="A76" s="25">
        <v>45239</v>
      </c>
      <c r="B76" s="15" t="s">
        <v>30</v>
      </c>
      <c r="C76" s="23"/>
      <c r="D76" s="23">
        <v>600.20000000000005</v>
      </c>
      <c r="E76" s="23">
        <v>5668.198015873013</v>
      </c>
      <c r="F76" s="23">
        <f t="shared" si="1"/>
        <v>5668.198015873013</v>
      </c>
    </row>
    <row r="77" spans="1:6" x14ac:dyDescent="0.25">
      <c r="A77" s="25">
        <v>45239</v>
      </c>
      <c r="B77" s="15" t="s">
        <v>32</v>
      </c>
      <c r="C77" s="23"/>
      <c r="D77" s="23">
        <v>30.2</v>
      </c>
      <c r="E77" s="23">
        <v>5637.9980158730132</v>
      </c>
      <c r="F77" s="23">
        <f t="shared" si="1"/>
        <v>5637.9980158730132</v>
      </c>
    </row>
    <row r="78" spans="1:6" x14ac:dyDescent="0.25">
      <c r="A78" s="25">
        <v>45241</v>
      </c>
      <c r="B78" s="15" t="s">
        <v>244</v>
      </c>
      <c r="C78" s="23">
        <v>22.166666666666668</v>
      </c>
      <c r="D78" s="23"/>
      <c r="E78" s="23">
        <v>5660.1646825396801</v>
      </c>
      <c r="F78" s="23">
        <f t="shared" si="1"/>
        <v>5660.1646825396801</v>
      </c>
    </row>
    <row r="79" spans="1:6" x14ac:dyDescent="0.25">
      <c r="A79" s="25">
        <v>45241</v>
      </c>
      <c r="B79" s="15" t="s">
        <v>245</v>
      </c>
      <c r="C79" s="23">
        <v>90.25</v>
      </c>
      <c r="D79" s="23"/>
      <c r="E79" s="23">
        <v>5750.4146825396801</v>
      </c>
      <c r="F79" s="23">
        <f t="shared" si="1"/>
        <v>5750.4146825396801</v>
      </c>
    </row>
    <row r="80" spans="1:6" x14ac:dyDescent="0.25">
      <c r="A80" s="25">
        <v>45241</v>
      </c>
      <c r="B80" s="15" t="s">
        <v>246</v>
      </c>
      <c r="C80" s="23">
        <v>70.142857142857139</v>
      </c>
      <c r="D80" s="23"/>
      <c r="E80" s="23">
        <v>5820.557539682537</v>
      </c>
      <c r="F80" s="23">
        <f t="shared" si="1"/>
        <v>5820.557539682537</v>
      </c>
    </row>
    <row r="81" spans="1:6" x14ac:dyDescent="0.25">
      <c r="A81" s="25">
        <v>45241</v>
      </c>
      <c r="B81" s="15" t="s">
        <v>247</v>
      </c>
      <c r="C81" s="23">
        <v>31</v>
      </c>
      <c r="D81" s="23"/>
      <c r="E81" s="23">
        <v>5851.557539682537</v>
      </c>
      <c r="F81" s="23">
        <f t="shared" si="1"/>
        <v>5851.557539682537</v>
      </c>
    </row>
    <row r="82" spans="1:6" x14ac:dyDescent="0.25">
      <c r="A82" s="25">
        <v>45242</v>
      </c>
      <c r="B82" s="15" t="s">
        <v>33</v>
      </c>
      <c r="C82" s="23"/>
      <c r="D82" s="23">
        <v>98.333333333333329</v>
      </c>
      <c r="E82" s="23">
        <v>5753.224206349204</v>
      </c>
      <c r="F82" s="23">
        <f t="shared" si="1"/>
        <v>5753.224206349204</v>
      </c>
    </row>
    <row r="83" spans="1:6" x14ac:dyDescent="0.25">
      <c r="A83" s="25">
        <v>45243</v>
      </c>
      <c r="B83" s="15" t="s">
        <v>248</v>
      </c>
      <c r="C83" s="23">
        <v>35.333333333333336</v>
      </c>
      <c r="D83" s="23"/>
      <c r="E83" s="23">
        <v>5788.557539682537</v>
      </c>
      <c r="F83" s="23">
        <f t="shared" si="1"/>
        <v>5788.557539682537</v>
      </c>
    </row>
    <row r="84" spans="1:6" x14ac:dyDescent="0.25">
      <c r="A84" s="25">
        <v>45243</v>
      </c>
      <c r="B84" s="15" t="s">
        <v>249</v>
      </c>
      <c r="C84" s="23">
        <v>30.125</v>
      </c>
      <c r="D84" s="23"/>
      <c r="E84" s="23">
        <v>5818.682539682537</v>
      </c>
      <c r="F84" s="23">
        <f t="shared" si="1"/>
        <v>5818.682539682537</v>
      </c>
    </row>
    <row r="85" spans="1:6" x14ac:dyDescent="0.25">
      <c r="A85" s="25">
        <v>45243</v>
      </c>
      <c r="B85" s="15" t="s">
        <v>34</v>
      </c>
      <c r="C85" s="23"/>
      <c r="D85" s="23">
        <v>20.2</v>
      </c>
      <c r="E85" s="23">
        <v>5798.4825396825372</v>
      </c>
      <c r="F85" s="23">
        <f t="shared" si="1"/>
        <v>5798.4825396825372</v>
      </c>
    </row>
    <row r="86" spans="1:6" x14ac:dyDescent="0.25">
      <c r="A86" s="25">
        <v>45244</v>
      </c>
      <c r="B86" s="15" t="s">
        <v>250</v>
      </c>
      <c r="C86" s="23">
        <v>50.125</v>
      </c>
      <c r="D86" s="23"/>
      <c r="E86" s="23">
        <v>5848.6075396825372</v>
      </c>
      <c r="F86" s="23">
        <f t="shared" si="1"/>
        <v>5848.6075396825372</v>
      </c>
    </row>
    <row r="87" spans="1:6" x14ac:dyDescent="0.25">
      <c r="A87" s="25">
        <v>45245</v>
      </c>
      <c r="B87" s="15" t="s">
        <v>35</v>
      </c>
      <c r="C87" s="23"/>
      <c r="D87" s="23">
        <v>30.333333333333332</v>
      </c>
      <c r="E87" s="23">
        <v>5818.2742063492042</v>
      </c>
      <c r="F87" s="23">
        <f t="shared" si="1"/>
        <v>5818.2742063492042</v>
      </c>
    </row>
    <row r="88" spans="1:6" x14ac:dyDescent="0.25">
      <c r="A88" s="25">
        <v>45246</v>
      </c>
      <c r="B88" s="15" t="s">
        <v>251</v>
      </c>
      <c r="C88" s="23">
        <v>30.333333333333332</v>
      </c>
      <c r="D88" s="23"/>
      <c r="E88" s="23">
        <v>5848.6075396825372</v>
      </c>
      <c r="F88" s="23">
        <f t="shared" si="1"/>
        <v>5848.6075396825372</v>
      </c>
    </row>
    <row r="89" spans="1:6" x14ac:dyDescent="0.25">
      <c r="A89" s="25">
        <v>45247</v>
      </c>
      <c r="B89" s="15" t="s">
        <v>252</v>
      </c>
      <c r="C89" s="23">
        <v>50.333333333333336</v>
      </c>
      <c r="D89" s="23"/>
      <c r="E89" s="23">
        <v>5898.9408730158702</v>
      </c>
      <c r="F89" s="23">
        <f t="shared" si="1"/>
        <v>5898.9408730158702</v>
      </c>
    </row>
    <row r="90" spans="1:6" x14ac:dyDescent="0.25">
      <c r="A90" s="25">
        <v>45247</v>
      </c>
      <c r="B90" s="15" t="s">
        <v>253</v>
      </c>
      <c r="C90" s="23">
        <v>45.125</v>
      </c>
      <c r="D90" s="23"/>
      <c r="E90" s="23">
        <v>5944.0658730158702</v>
      </c>
      <c r="F90" s="23">
        <f t="shared" si="1"/>
        <v>5944.0658730158702</v>
      </c>
    </row>
    <row r="91" spans="1:6" x14ac:dyDescent="0.25">
      <c r="A91" s="25">
        <v>45247</v>
      </c>
      <c r="B91" s="15" t="s">
        <v>37</v>
      </c>
      <c r="C91" s="23"/>
      <c r="D91" s="23">
        <v>134.19999999999999</v>
      </c>
      <c r="E91" s="23">
        <v>5809.8658730158704</v>
      </c>
      <c r="F91" s="23">
        <f t="shared" si="1"/>
        <v>5809.8658730158704</v>
      </c>
    </row>
    <row r="92" spans="1:6" x14ac:dyDescent="0.25">
      <c r="A92" s="25">
        <v>45248</v>
      </c>
      <c r="B92" s="15" t="s">
        <v>254</v>
      </c>
      <c r="C92" s="23">
        <v>15.5</v>
      </c>
      <c r="D92" s="23"/>
      <c r="E92" s="23">
        <v>5825.3658730158704</v>
      </c>
      <c r="F92" s="23">
        <f t="shared" si="1"/>
        <v>5825.3658730158704</v>
      </c>
    </row>
    <row r="93" spans="1:6" x14ac:dyDescent="0.25">
      <c r="A93" s="25">
        <v>45248</v>
      </c>
      <c r="B93" s="15" t="s">
        <v>38</v>
      </c>
      <c r="C93" s="23"/>
      <c r="D93" s="23">
        <v>76.166666666666671</v>
      </c>
      <c r="E93" s="23">
        <v>5749.1992063492035</v>
      </c>
      <c r="F93" s="23">
        <f t="shared" si="1"/>
        <v>5749.1992063492035</v>
      </c>
    </row>
    <row r="94" spans="1:6" x14ac:dyDescent="0.25">
      <c r="A94" s="25">
        <v>45248</v>
      </c>
      <c r="B94" s="15" t="s">
        <v>39</v>
      </c>
      <c r="C94" s="23"/>
      <c r="D94" s="23">
        <v>30.125</v>
      </c>
      <c r="E94" s="23">
        <v>5719.0742063492035</v>
      </c>
      <c r="F94" s="23">
        <f t="shared" si="1"/>
        <v>5719.0742063492035</v>
      </c>
    </row>
    <row r="95" spans="1:6" x14ac:dyDescent="0.25">
      <c r="A95" s="25">
        <v>45249</v>
      </c>
      <c r="B95" s="15" t="s">
        <v>255</v>
      </c>
      <c r="C95" s="23">
        <v>80.333333333333329</v>
      </c>
      <c r="D95" s="23"/>
      <c r="E95" s="23">
        <v>5799.4075396825365</v>
      </c>
      <c r="F95" s="23">
        <f t="shared" si="1"/>
        <v>5799.4075396825365</v>
      </c>
    </row>
    <row r="96" spans="1:6" x14ac:dyDescent="0.25">
      <c r="A96" s="25">
        <v>45251</v>
      </c>
      <c r="B96" s="15" t="s">
        <v>256</v>
      </c>
      <c r="C96" s="23">
        <v>6.1111111111111107</v>
      </c>
      <c r="D96" s="23"/>
      <c r="E96" s="23">
        <v>5805.5186507936478</v>
      </c>
      <c r="F96" s="23">
        <f t="shared" si="1"/>
        <v>5805.5186507936478</v>
      </c>
    </row>
    <row r="97" spans="1:6" x14ac:dyDescent="0.25">
      <c r="A97" s="25">
        <v>45252</v>
      </c>
      <c r="B97" s="15" t="s">
        <v>257</v>
      </c>
      <c r="C97" s="23">
        <v>12.333333333333334</v>
      </c>
      <c r="D97" s="23"/>
      <c r="E97" s="23">
        <v>5817.8519841269808</v>
      </c>
      <c r="F97" s="23">
        <f t="shared" si="1"/>
        <v>5817.8519841269808</v>
      </c>
    </row>
    <row r="98" spans="1:6" x14ac:dyDescent="0.25">
      <c r="A98" s="25">
        <v>45252</v>
      </c>
      <c r="B98" s="15" t="s">
        <v>258</v>
      </c>
      <c r="C98" s="23">
        <v>40.125</v>
      </c>
      <c r="D98" s="23"/>
      <c r="E98" s="23">
        <v>5857.9769841269808</v>
      </c>
      <c r="F98" s="23">
        <f t="shared" si="1"/>
        <v>5857.9769841269808</v>
      </c>
    </row>
    <row r="99" spans="1:6" x14ac:dyDescent="0.25">
      <c r="A99" s="25">
        <v>45252</v>
      </c>
      <c r="B99" s="15" t="s">
        <v>40</v>
      </c>
      <c r="C99" s="23"/>
      <c r="D99" s="23">
        <v>50.333333333333336</v>
      </c>
      <c r="E99" s="23">
        <v>5807.6436507936478</v>
      </c>
      <c r="F99" s="23">
        <f t="shared" si="1"/>
        <v>5807.6436507936478</v>
      </c>
    </row>
    <row r="100" spans="1:6" x14ac:dyDescent="0.25">
      <c r="A100" s="25">
        <v>45254</v>
      </c>
      <c r="B100" s="15" t="s">
        <v>259</v>
      </c>
      <c r="C100" s="23">
        <v>90.125</v>
      </c>
      <c r="D100" s="23"/>
      <c r="E100" s="23">
        <v>5897.7686507936478</v>
      </c>
      <c r="F100" s="23">
        <f t="shared" si="1"/>
        <v>5897.7686507936478</v>
      </c>
    </row>
    <row r="101" spans="1:6" x14ac:dyDescent="0.25">
      <c r="A101" s="25">
        <v>45254</v>
      </c>
      <c r="B101" s="15" t="s">
        <v>260</v>
      </c>
      <c r="C101" s="23">
        <v>10.25</v>
      </c>
      <c r="D101" s="23"/>
      <c r="E101" s="23">
        <v>5908.0186507936478</v>
      </c>
      <c r="F101" s="23">
        <f t="shared" si="1"/>
        <v>5908.0186507936478</v>
      </c>
    </row>
    <row r="102" spans="1:6" x14ac:dyDescent="0.25">
      <c r="A102" s="25">
        <v>45255</v>
      </c>
      <c r="B102" s="15" t="s">
        <v>261</v>
      </c>
      <c r="C102" s="23">
        <v>51</v>
      </c>
      <c r="D102" s="23"/>
      <c r="E102" s="23">
        <v>5959.0186507936478</v>
      </c>
      <c r="F102" s="23">
        <f t="shared" si="1"/>
        <v>5959.0186507936478</v>
      </c>
    </row>
    <row r="103" spans="1:6" x14ac:dyDescent="0.25">
      <c r="A103" s="25">
        <v>45255</v>
      </c>
      <c r="B103" s="15" t="s">
        <v>262</v>
      </c>
      <c r="C103" s="23">
        <v>40.111111111111114</v>
      </c>
      <c r="D103" s="23"/>
      <c r="E103" s="23">
        <v>5999.1297619047591</v>
      </c>
      <c r="F103" s="23">
        <f t="shared" si="1"/>
        <v>5999.1297619047591</v>
      </c>
    </row>
    <row r="104" spans="1:6" x14ac:dyDescent="0.25">
      <c r="A104" s="25">
        <v>45255</v>
      </c>
      <c r="B104" s="15" t="s">
        <v>790</v>
      </c>
      <c r="C104" s="23">
        <v>8750</v>
      </c>
      <c r="D104" s="23"/>
      <c r="E104" s="23">
        <v>14749.129761904758</v>
      </c>
      <c r="F104" s="23">
        <f t="shared" si="1"/>
        <v>14749.129761904758</v>
      </c>
    </row>
    <row r="105" spans="1:6" x14ac:dyDescent="0.25">
      <c r="A105" s="25">
        <v>45255</v>
      </c>
      <c r="B105" s="15" t="s">
        <v>41</v>
      </c>
      <c r="C105" s="23"/>
      <c r="D105" s="23">
        <v>40.142857142857146</v>
      </c>
      <c r="E105" s="23">
        <v>14708.986904761901</v>
      </c>
      <c r="F105" s="23">
        <f t="shared" si="1"/>
        <v>14708.986904761901</v>
      </c>
    </row>
    <row r="106" spans="1:6" x14ac:dyDescent="0.25">
      <c r="A106" s="25">
        <v>45256</v>
      </c>
      <c r="B106" s="15" t="s">
        <v>263</v>
      </c>
      <c r="C106" s="23">
        <v>5.1111111111111107</v>
      </c>
      <c r="D106" s="23"/>
      <c r="E106" s="23">
        <v>14714.098015873013</v>
      </c>
      <c r="F106" s="23">
        <f t="shared" si="1"/>
        <v>14714.098015873013</v>
      </c>
    </row>
    <row r="107" spans="1:6" x14ac:dyDescent="0.25">
      <c r="A107" s="25">
        <v>45258</v>
      </c>
      <c r="B107" s="15" t="s">
        <v>264</v>
      </c>
      <c r="C107" s="23">
        <v>4.5</v>
      </c>
      <c r="D107" s="23"/>
      <c r="E107" s="23">
        <v>14718.598015873013</v>
      </c>
      <c r="F107" s="23">
        <f t="shared" si="1"/>
        <v>14718.598015873013</v>
      </c>
    </row>
    <row r="108" spans="1:6" x14ac:dyDescent="0.25">
      <c r="A108" s="25">
        <v>45258</v>
      </c>
      <c r="B108" s="15" t="s">
        <v>265</v>
      </c>
      <c r="C108" s="23">
        <v>35.125</v>
      </c>
      <c r="D108" s="23"/>
      <c r="E108" s="23">
        <v>14753.723015873013</v>
      </c>
      <c r="F108" s="23">
        <f t="shared" si="1"/>
        <v>14753.723015873013</v>
      </c>
    </row>
    <row r="109" spans="1:6" x14ac:dyDescent="0.25">
      <c r="A109" s="25">
        <v>45259</v>
      </c>
      <c r="B109" s="15" t="s">
        <v>42</v>
      </c>
      <c r="C109" s="23"/>
      <c r="D109" s="23">
        <v>85.111111111111114</v>
      </c>
      <c r="E109" s="23">
        <v>14668.611904761901</v>
      </c>
      <c r="F109" s="23">
        <f t="shared" si="1"/>
        <v>14668.611904761901</v>
      </c>
    </row>
    <row r="110" spans="1:6" x14ac:dyDescent="0.25">
      <c r="A110" s="25">
        <v>45259</v>
      </c>
      <c r="B110" s="15" t="s">
        <v>43</v>
      </c>
      <c r="C110" s="23"/>
      <c r="D110" s="23">
        <v>5.1111111111111107</v>
      </c>
      <c r="E110" s="23">
        <v>14663.50079365079</v>
      </c>
      <c r="F110" s="23">
        <f t="shared" si="1"/>
        <v>14663.50079365079</v>
      </c>
    </row>
    <row r="111" spans="1:6" x14ac:dyDescent="0.25">
      <c r="A111" s="25">
        <v>45260</v>
      </c>
      <c r="B111" s="15" t="s">
        <v>266</v>
      </c>
      <c r="C111" s="23">
        <v>13</v>
      </c>
      <c r="D111" s="23"/>
      <c r="E111" s="23">
        <v>14676.50079365079</v>
      </c>
      <c r="F111" s="23">
        <f t="shared" si="1"/>
        <v>14676.50079365079</v>
      </c>
    </row>
    <row r="112" spans="1:6" x14ac:dyDescent="0.25">
      <c r="A112" s="25">
        <v>45260</v>
      </c>
      <c r="B112" s="15" t="s">
        <v>45</v>
      </c>
      <c r="C112" s="23"/>
      <c r="D112" s="23">
        <v>49.25</v>
      </c>
      <c r="E112" s="23">
        <v>14627.25079365079</v>
      </c>
      <c r="F112" s="23">
        <f t="shared" si="1"/>
        <v>14627.25079365079</v>
      </c>
    </row>
    <row r="113" spans="1:6" x14ac:dyDescent="0.25">
      <c r="A113" s="25">
        <v>45260</v>
      </c>
      <c r="B113" s="15" t="s">
        <v>46</v>
      </c>
      <c r="C113" s="23"/>
      <c r="D113" s="23">
        <v>16</v>
      </c>
      <c r="E113" s="23">
        <v>14611.25079365079</v>
      </c>
      <c r="F113" s="23">
        <f t="shared" si="1"/>
        <v>14611.25079365079</v>
      </c>
    </row>
    <row r="114" spans="1:6" x14ac:dyDescent="0.25">
      <c r="A114" s="25">
        <v>45261</v>
      </c>
      <c r="B114" s="15" t="s">
        <v>267</v>
      </c>
      <c r="C114" s="23">
        <v>12.142857142857142</v>
      </c>
      <c r="D114" s="23"/>
      <c r="E114" s="23">
        <v>14623.393650793647</v>
      </c>
      <c r="F114" s="23">
        <f t="shared" si="1"/>
        <v>14623.393650793647</v>
      </c>
    </row>
    <row r="115" spans="1:6" x14ac:dyDescent="0.25">
      <c r="A115" s="25">
        <v>45261</v>
      </c>
      <c r="B115" s="15" t="s">
        <v>268</v>
      </c>
      <c r="C115" s="23">
        <v>56</v>
      </c>
      <c r="D115" s="23"/>
      <c r="E115" s="23">
        <v>14679.393650793647</v>
      </c>
      <c r="F115" s="23">
        <f t="shared" si="1"/>
        <v>14679.393650793647</v>
      </c>
    </row>
    <row r="116" spans="1:6" x14ac:dyDescent="0.25">
      <c r="A116" s="25">
        <v>45261</v>
      </c>
      <c r="B116" s="15" t="s">
        <v>269</v>
      </c>
      <c r="C116" s="23">
        <v>30.333333333333332</v>
      </c>
      <c r="D116" s="23"/>
      <c r="E116" s="23">
        <v>14709.726984126981</v>
      </c>
      <c r="F116" s="23">
        <f t="shared" si="1"/>
        <v>14709.726984126981</v>
      </c>
    </row>
    <row r="117" spans="1:6" x14ac:dyDescent="0.25">
      <c r="A117" s="25">
        <v>45261</v>
      </c>
      <c r="B117" s="15" t="s">
        <v>270</v>
      </c>
      <c r="C117" s="23">
        <v>30.25</v>
      </c>
      <c r="D117" s="23"/>
      <c r="E117" s="23">
        <v>14739.976984126981</v>
      </c>
      <c r="F117" s="23">
        <f t="shared" si="1"/>
        <v>14739.976984126981</v>
      </c>
    </row>
    <row r="118" spans="1:6" x14ac:dyDescent="0.25">
      <c r="A118" s="25">
        <v>45261</v>
      </c>
      <c r="B118" s="15" t="s">
        <v>271</v>
      </c>
      <c r="C118" s="23">
        <v>50.142857142857146</v>
      </c>
      <c r="D118" s="23"/>
      <c r="E118" s="23">
        <v>14790.119841269838</v>
      </c>
      <c r="F118" s="23">
        <f t="shared" si="1"/>
        <v>14790.119841269838</v>
      </c>
    </row>
    <row r="119" spans="1:6" x14ac:dyDescent="0.25">
      <c r="A119" s="25">
        <v>45261</v>
      </c>
      <c r="B119" s="15" t="s">
        <v>47</v>
      </c>
      <c r="C119" s="23"/>
      <c r="D119" s="23">
        <v>41</v>
      </c>
      <c r="E119" s="23">
        <v>14749.119841269838</v>
      </c>
      <c r="F119" s="23">
        <f t="shared" si="1"/>
        <v>14749.119841269838</v>
      </c>
    </row>
    <row r="120" spans="1:6" x14ac:dyDescent="0.25">
      <c r="A120" s="25">
        <v>45261</v>
      </c>
      <c r="B120" s="15" t="s">
        <v>157</v>
      </c>
      <c r="C120" s="23"/>
      <c r="D120" s="23">
        <v>1733.4399999999998</v>
      </c>
      <c r="E120" s="23">
        <v>13015.679841269837</v>
      </c>
      <c r="F120" s="23">
        <f t="shared" si="1"/>
        <v>13015.679841269837</v>
      </c>
    </row>
    <row r="121" spans="1:6" x14ac:dyDescent="0.25">
      <c r="A121" s="25">
        <v>45261</v>
      </c>
      <c r="B121" s="15" t="s">
        <v>159</v>
      </c>
      <c r="C121" s="23"/>
      <c r="D121" s="23">
        <v>1697.4399999999998</v>
      </c>
      <c r="E121" s="23">
        <v>11318.239841269837</v>
      </c>
      <c r="F121" s="23">
        <f t="shared" si="1"/>
        <v>11318.239841269837</v>
      </c>
    </row>
    <row r="122" spans="1:6" x14ac:dyDescent="0.25">
      <c r="A122" s="25">
        <v>45261</v>
      </c>
      <c r="B122" s="15" t="s">
        <v>160</v>
      </c>
      <c r="C122" s="23"/>
      <c r="D122" s="23">
        <v>1697.4399999999998</v>
      </c>
      <c r="E122" s="23">
        <v>9620.7998412698362</v>
      </c>
      <c r="F122" s="23">
        <f t="shared" si="1"/>
        <v>9620.7998412698362</v>
      </c>
    </row>
    <row r="123" spans="1:6" x14ac:dyDescent="0.25">
      <c r="A123" s="25">
        <v>45261</v>
      </c>
      <c r="B123" s="15" t="s">
        <v>167</v>
      </c>
      <c r="C123" s="23"/>
      <c r="D123" s="23">
        <v>771.68</v>
      </c>
      <c r="E123" s="23">
        <v>8849.1198412698359</v>
      </c>
      <c r="F123" s="23">
        <f t="shared" si="1"/>
        <v>8849.1198412698359</v>
      </c>
    </row>
    <row r="124" spans="1:6" x14ac:dyDescent="0.25">
      <c r="A124" s="25">
        <v>45262</v>
      </c>
      <c r="B124" s="15" t="s">
        <v>272</v>
      </c>
      <c r="C124" s="23">
        <v>15.333333333333334</v>
      </c>
      <c r="D124" s="23"/>
      <c r="E124" s="23">
        <v>8864.4531746031698</v>
      </c>
      <c r="F124" s="23">
        <f t="shared" si="1"/>
        <v>8864.4531746031698</v>
      </c>
    </row>
    <row r="125" spans="1:6" x14ac:dyDescent="0.25">
      <c r="A125" s="25">
        <v>45262</v>
      </c>
      <c r="B125" s="15" t="s">
        <v>273</v>
      </c>
      <c r="C125" s="23">
        <v>15.25</v>
      </c>
      <c r="D125" s="23"/>
      <c r="E125" s="23">
        <v>8879.7031746031698</v>
      </c>
      <c r="F125" s="23">
        <f t="shared" si="1"/>
        <v>8879.7031746031698</v>
      </c>
    </row>
    <row r="126" spans="1:6" x14ac:dyDescent="0.25">
      <c r="A126" s="25">
        <v>45262</v>
      </c>
      <c r="B126" s="15" t="s">
        <v>274</v>
      </c>
      <c r="C126" s="23">
        <v>25.2</v>
      </c>
      <c r="D126" s="23"/>
      <c r="E126" s="23">
        <v>8904.9031746031706</v>
      </c>
      <c r="F126" s="23">
        <f t="shared" si="1"/>
        <v>8904.9031746031706</v>
      </c>
    </row>
    <row r="127" spans="1:6" x14ac:dyDescent="0.25">
      <c r="A127" s="25">
        <v>45264</v>
      </c>
      <c r="B127" s="15" t="s">
        <v>275</v>
      </c>
      <c r="C127" s="23">
        <v>6.333333333333333</v>
      </c>
      <c r="D127" s="23"/>
      <c r="E127" s="23">
        <v>8911.2365079365045</v>
      </c>
      <c r="F127" s="23">
        <f t="shared" si="1"/>
        <v>8911.2365079365045</v>
      </c>
    </row>
    <row r="128" spans="1:6" x14ac:dyDescent="0.25">
      <c r="A128" s="25">
        <v>45264</v>
      </c>
      <c r="B128" s="15" t="s">
        <v>276</v>
      </c>
      <c r="C128" s="23">
        <v>15.111111111111111</v>
      </c>
      <c r="D128" s="23"/>
      <c r="E128" s="23">
        <v>8926.3476190476158</v>
      </c>
      <c r="F128" s="23">
        <f t="shared" si="1"/>
        <v>8926.3476190476158</v>
      </c>
    </row>
    <row r="129" spans="1:6" x14ac:dyDescent="0.25">
      <c r="A129" s="25">
        <v>45264</v>
      </c>
      <c r="B129" s="15" t="s">
        <v>48</v>
      </c>
      <c r="C129" s="23"/>
      <c r="D129" s="23">
        <v>26</v>
      </c>
      <c r="E129" s="23">
        <v>8900.3476190476158</v>
      </c>
      <c r="F129" s="23">
        <f t="shared" si="1"/>
        <v>8900.3476190476158</v>
      </c>
    </row>
    <row r="130" spans="1:6" x14ac:dyDescent="0.25">
      <c r="A130" s="25">
        <v>45265</v>
      </c>
      <c r="B130" s="15" t="s">
        <v>277</v>
      </c>
      <c r="C130" s="23">
        <v>6</v>
      </c>
      <c r="D130" s="23"/>
      <c r="E130" s="23">
        <v>8906.3476190476158</v>
      </c>
      <c r="F130" s="23">
        <f t="shared" si="1"/>
        <v>8906.3476190476158</v>
      </c>
    </row>
    <row r="131" spans="1:6" x14ac:dyDescent="0.25">
      <c r="A131" s="25">
        <v>45265</v>
      </c>
      <c r="B131" s="15" t="s">
        <v>278</v>
      </c>
      <c r="C131" s="23">
        <v>75.142857142857139</v>
      </c>
      <c r="D131" s="23"/>
      <c r="E131" s="23">
        <v>8981.4904761904727</v>
      </c>
      <c r="F131" s="23">
        <f t="shared" si="1"/>
        <v>8981.4904761904727</v>
      </c>
    </row>
    <row r="132" spans="1:6" x14ac:dyDescent="0.25">
      <c r="A132" s="25">
        <v>45267</v>
      </c>
      <c r="B132" s="15" t="s">
        <v>279</v>
      </c>
      <c r="C132" s="23">
        <v>12.25</v>
      </c>
      <c r="D132" s="23"/>
      <c r="E132" s="23">
        <v>8993.7404761904727</v>
      </c>
      <c r="F132" s="23">
        <f t="shared" si="1"/>
        <v>8993.7404761904727</v>
      </c>
    </row>
    <row r="133" spans="1:6" x14ac:dyDescent="0.25">
      <c r="A133" s="25">
        <v>45268</v>
      </c>
      <c r="B133" s="15" t="s">
        <v>280</v>
      </c>
      <c r="C133" s="23">
        <v>5.1111111111111107</v>
      </c>
      <c r="D133" s="23"/>
      <c r="E133" s="23">
        <v>8998.851587301584</v>
      </c>
      <c r="F133" s="23">
        <f t="shared" si="1"/>
        <v>8998.851587301584</v>
      </c>
    </row>
    <row r="134" spans="1:6" x14ac:dyDescent="0.25">
      <c r="A134" s="25">
        <v>45268</v>
      </c>
      <c r="B134" s="15" t="s">
        <v>281</v>
      </c>
      <c r="C134" s="23">
        <v>7.2</v>
      </c>
      <c r="D134" s="23"/>
      <c r="E134" s="23">
        <v>9006.0515873015847</v>
      </c>
      <c r="F134" s="23">
        <f t="shared" si="1"/>
        <v>9006.0515873015847</v>
      </c>
    </row>
    <row r="135" spans="1:6" x14ac:dyDescent="0.25">
      <c r="A135" s="25">
        <v>45268</v>
      </c>
      <c r="B135" s="15" t="s">
        <v>282</v>
      </c>
      <c r="C135" s="23">
        <v>22.25</v>
      </c>
      <c r="D135" s="23"/>
      <c r="E135" s="23">
        <v>9028.3015873015847</v>
      </c>
      <c r="F135" s="23">
        <f t="shared" ref="F135:F198" si="2">F134+C135-D135</f>
        <v>9028.3015873015847</v>
      </c>
    </row>
    <row r="136" spans="1:6" x14ac:dyDescent="0.25">
      <c r="A136" s="25">
        <v>45269</v>
      </c>
      <c r="B136" s="15" t="s">
        <v>283</v>
      </c>
      <c r="C136" s="23">
        <v>11</v>
      </c>
      <c r="D136" s="23"/>
      <c r="E136" s="23">
        <v>9039.3015873015847</v>
      </c>
      <c r="F136" s="23">
        <f t="shared" si="2"/>
        <v>9039.3015873015847</v>
      </c>
    </row>
    <row r="137" spans="1:6" x14ac:dyDescent="0.25">
      <c r="A137" s="25">
        <v>45271</v>
      </c>
      <c r="B137" s="15" t="s">
        <v>284</v>
      </c>
      <c r="C137" s="23">
        <v>7.2</v>
      </c>
      <c r="D137" s="23"/>
      <c r="E137" s="23">
        <v>9046.5015873015855</v>
      </c>
      <c r="F137" s="23">
        <f t="shared" si="2"/>
        <v>9046.5015873015855</v>
      </c>
    </row>
    <row r="138" spans="1:6" x14ac:dyDescent="0.25">
      <c r="A138" s="25">
        <v>45271</v>
      </c>
      <c r="B138" s="15" t="s">
        <v>49</v>
      </c>
      <c r="C138" s="23"/>
      <c r="D138" s="23">
        <v>41</v>
      </c>
      <c r="E138" s="23">
        <v>9005.5015873015855</v>
      </c>
      <c r="F138" s="23">
        <f t="shared" si="2"/>
        <v>9005.5015873015855</v>
      </c>
    </row>
    <row r="139" spans="1:6" x14ac:dyDescent="0.25">
      <c r="A139" s="25">
        <v>45272</v>
      </c>
      <c r="B139" s="15" t="s">
        <v>285</v>
      </c>
      <c r="C139" s="23">
        <v>6.25</v>
      </c>
      <c r="D139" s="23"/>
      <c r="E139" s="23">
        <v>9011.7515873015855</v>
      </c>
      <c r="F139" s="23">
        <f t="shared" si="2"/>
        <v>9011.7515873015855</v>
      </c>
    </row>
    <row r="140" spans="1:6" x14ac:dyDescent="0.25">
      <c r="A140" s="25">
        <v>45273</v>
      </c>
      <c r="B140" s="15" t="s">
        <v>286</v>
      </c>
      <c r="C140" s="23">
        <v>10.199999999999999</v>
      </c>
      <c r="D140" s="23"/>
      <c r="E140" s="23">
        <v>9021.9515873015862</v>
      </c>
      <c r="F140" s="23">
        <f t="shared" si="2"/>
        <v>9021.9515873015862</v>
      </c>
    </row>
    <row r="141" spans="1:6" x14ac:dyDescent="0.25">
      <c r="A141" s="25">
        <v>45273</v>
      </c>
      <c r="B141" s="15" t="s">
        <v>287</v>
      </c>
      <c r="C141" s="23">
        <v>40.166666666666664</v>
      </c>
      <c r="D141" s="23"/>
      <c r="E141" s="23">
        <v>9062.1182539682522</v>
      </c>
      <c r="F141" s="23">
        <f t="shared" si="2"/>
        <v>9062.1182539682522</v>
      </c>
    </row>
    <row r="142" spans="1:6" x14ac:dyDescent="0.25">
      <c r="A142" s="25">
        <v>45273</v>
      </c>
      <c r="B142" s="15" t="s">
        <v>288</v>
      </c>
      <c r="C142" s="23">
        <v>50.2</v>
      </c>
      <c r="D142" s="23"/>
      <c r="E142" s="23">
        <v>9112.318253968253</v>
      </c>
      <c r="F142" s="23">
        <f t="shared" si="2"/>
        <v>9112.318253968253</v>
      </c>
    </row>
    <row r="143" spans="1:6" x14ac:dyDescent="0.25">
      <c r="A143" s="25">
        <v>45273</v>
      </c>
      <c r="B143" s="15" t="s">
        <v>50</v>
      </c>
      <c r="C143" s="23"/>
      <c r="D143" s="23">
        <v>12.142857142857142</v>
      </c>
      <c r="E143" s="23">
        <v>9100.1753968253961</v>
      </c>
      <c r="F143" s="23">
        <f t="shared" si="2"/>
        <v>9100.1753968253961</v>
      </c>
    </row>
    <row r="144" spans="1:6" x14ac:dyDescent="0.25">
      <c r="A144" s="25">
        <v>45277</v>
      </c>
      <c r="B144" s="15" t="s">
        <v>289</v>
      </c>
      <c r="C144" s="23">
        <v>90.166666666666671</v>
      </c>
      <c r="D144" s="23"/>
      <c r="E144" s="23">
        <v>9190.3420634920622</v>
      </c>
      <c r="F144" s="23">
        <f t="shared" si="2"/>
        <v>9190.3420634920622</v>
      </c>
    </row>
    <row r="145" spans="1:6" x14ac:dyDescent="0.25">
      <c r="A145" s="25">
        <v>45277</v>
      </c>
      <c r="B145" s="15" t="s">
        <v>51</v>
      </c>
      <c r="C145" s="23"/>
      <c r="D145" s="23">
        <v>87.125</v>
      </c>
      <c r="E145" s="23">
        <v>9103.2170634920622</v>
      </c>
      <c r="F145" s="23">
        <f t="shared" si="2"/>
        <v>9103.2170634920622</v>
      </c>
    </row>
    <row r="146" spans="1:6" x14ac:dyDescent="0.25">
      <c r="A146" s="25">
        <v>45277</v>
      </c>
      <c r="B146" s="15" t="s">
        <v>52</v>
      </c>
      <c r="C146" s="23"/>
      <c r="D146" s="23">
        <v>8.1428571428571423</v>
      </c>
      <c r="E146" s="23">
        <v>9095.0742063492053</v>
      </c>
      <c r="F146" s="23">
        <f t="shared" si="2"/>
        <v>9095.0742063492053</v>
      </c>
    </row>
    <row r="147" spans="1:6" x14ac:dyDescent="0.25">
      <c r="A147" s="25">
        <v>45277</v>
      </c>
      <c r="B147" s="15" t="s">
        <v>53</v>
      </c>
      <c r="C147" s="23"/>
      <c r="D147" s="23">
        <v>30.25</v>
      </c>
      <c r="E147" s="23">
        <v>9064.8242063492053</v>
      </c>
      <c r="F147" s="23">
        <f t="shared" si="2"/>
        <v>9064.8242063492053</v>
      </c>
    </row>
    <row r="148" spans="1:6" x14ac:dyDescent="0.25">
      <c r="A148" s="25">
        <v>45278</v>
      </c>
      <c r="B148" s="15" t="s">
        <v>290</v>
      </c>
      <c r="C148" s="23">
        <v>40.111111111111114</v>
      </c>
      <c r="D148" s="23"/>
      <c r="E148" s="23">
        <v>9104.9353174603166</v>
      </c>
      <c r="F148" s="23">
        <f t="shared" si="2"/>
        <v>9104.9353174603166</v>
      </c>
    </row>
    <row r="149" spans="1:6" x14ac:dyDescent="0.25">
      <c r="A149" s="25">
        <v>45278</v>
      </c>
      <c r="B149" s="15" t="s">
        <v>54</v>
      </c>
      <c r="C149" s="23"/>
      <c r="D149" s="23">
        <v>40.142857142857146</v>
      </c>
      <c r="E149" s="23">
        <v>9064.7924603174597</v>
      </c>
      <c r="F149" s="23">
        <f t="shared" si="2"/>
        <v>9064.7924603174597</v>
      </c>
    </row>
    <row r="150" spans="1:6" x14ac:dyDescent="0.25">
      <c r="A150" s="25">
        <v>45279</v>
      </c>
      <c r="B150" s="15" t="s">
        <v>291</v>
      </c>
      <c r="C150" s="23">
        <v>40.125</v>
      </c>
      <c r="D150" s="23"/>
      <c r="E150" s="23">
        <v>9104.9174603174597</v>
      </c>
      <c r="F150" s="23">
        <f t="shared" si="2"/>
        <v>9104.9174603174597</v>
      </c>
    </row>
    <row r="151" spans="1:6" x14ac:dyDescent="0.25">
      <c r="A151" s="25">
        <v>45279</v>
      </c>
      <c r="B151" s="15" t="s">
        <v>292</v>
      </c>
      <c r="C151" s="23">
        <v>10.5</v>
      </c>
      <c r="D151" s="23"/>
      <c r="E151" s="23">
        <v>9115.4174603174597</v>
      </c>
      <c r="F151" s="23">
        <f t="shared" si="2"/>
        <v>9115.4174603174597</v>
      </c>
    </row>
    <row r="152" spans="1:6" x14ac:dyDescent="0.25">
      <c r="A152" s="25">
        <v>45279</v>
      </c>
      <c r="B152" s="15" t="s">
        <v>293</v>
      </c>
      <c r="C152" s="23">
        <v>45.166666666666664</v>
      </c>
      <c r="D152" s="23"/>
      <c r="E152" s="23">
        <v>9160.5841269841258</v>
      </c>
      <c r="F152" s="23">
        <f t="shared" si="2"/>
        <v>9160.5841269841258</v>
      </c>
    </row>
    <row r="153" spans="1:6" x14ac:dyDescent="0.25">
      <c r="A153" s="25">
        <v>45281</v>
      </c>
      <c r="B153" s="15" t="s">
        <v>294</v>
      </c>
      <c r="C153" s="23">
        <v>50.142857142857146</v>
      </c>
      <c r="D153" s="23"/>
      <c r="E153" s="23">
        <v>9210.7269841269826</v>
      </c>
      <c r="F153" s="23">
        <f t="shared" si="2"/>
        <v>9210.7269841269826</v>
      </c>
    </row>
    <row r="154" spans="1:6" x14ac:dyDescent="0.25">
      <c r="A154" s="25">
        <v>45281</v>
      </c>
      <c r="B154" s="15" t="s">
        <v>55</v>
      </c>
      <c r="C154" s="23"/>
      <c r="D154" s="23">
        <v>50.333333333333336</v>
      </c>
      <c r="E154" s="23">
        <v>9160.3936507936487</v>
      </c>
      <c r="F154" s="23">
        <f t="shared" si="2"/>
        <v>9160.3936507936487</v>
      </c>
    </row>
    <row r="155" spans="1:6" x14ac:dyDescent="0.25">
      <c r="A155" s="25">
        <v>45283</v>
      </c>
      <c r="B155" s="15" t="s">
        <v>295</v>
      </c>
      <c r="C155" s="23">
        <v>8.3333333333333339</v>
      </c>
      <c r="D155" s="23"/>
      <c r="E155" s="23">
        <v>9168.7269841269826</v>
      </c>
      <c r="F155" s="23">
        <f t="shared" si="2"/>
        <v>9168.7269841269826</v>
      </c>
    </row>
    <row r="156" spans="1:6" x14ac:dyDescent="0.25">
      <c r="A156" s="25">
        <v>45284</v>
      </c>
      <c r="B156" s="15" t="s">
        <v>296</v>
      </c>
      <c r="C156" s="23">
        <v>20.142857142857142</v>
      </c>
      <c r="D156" s="23"/>
      <c r="E156" s="23">
        <v>9188.8698412698395</v>
      </c>
      <c r="F156" s="23">
        <f t="shared" si="2"/>
        <v>9188.8698412698395</v>
      </c>
    </row>
    <row r="157" spans="1:6" x14ac:dyDescent="0.25">
      <c r="A157" s="25">
        <v>45285</v>
      </c>
      <c r="B157" s="15" t="s">
        <v>297</v>
      </c>
      <c r="C157" s="23">
        <v>40.125</v>
      </c>
      <c r="D157" s="23"/>
      <c r="E157" s="23">
        <v>9228.9948412698395</v>
      </c>
      <c r="F157" s="23">
        <f t="shared" si="2"/>
        <v>9228.9948412698395</v>
      </c>
    </row>
    <row r="158" spans="1:6" x14ac:dyDescent="0.25">
      <c r="A158" s="25">
        <v>45286</v>
      </c>
      <c r="B158" s="15" t="s">
        <v>298</v>
      </c>
      <c r="C158" s="23">
        <v>90.166666666666671</v>
      </c>
      <c r="D158" s="23"/>
      <c r="E158" s="23">
        <v>9319.1615079365056</v>
      </c>
      <c r="F158" s="23">
        <f t="shared" si="2"/>
        <v>9319.1615079365056</v>
      </c>
    </row>
    <row r="159" spans="1:6" x14ac:dyDescent="0.25">
      <c r="A159" s="25">
        <v>45286</v>
      </c>
      <c r="B159" s="15" t="s">
        <v>299</v>
      </c>
      <c r="C159" s="23">
        <v>35.166666666666664</v>
      </c>
      <c r="D159" s="23"/>
      <c r="E159" s="23">
        <v>9354.3281746031716</v>
      </c>
      <c r="F159" s="23">
        <f t="shared" si="2"/>
        <v>9354.3281746031716</v>
      </c>
    </row>
    <row r="160" spans="1:6" x14ac:dyDescent="0.25">
      <c r="A160" s="25">
        <v>45286</v>
      </c>
      <c r="B160" s="15" t="s">
        <v>791</v>
      </c>
      <c r="C160" s="23">
        <v>12000</v>
      </c>
      <c r="D160" s="23"/>
      <c r="E160" s="23">
        <v>21354.328174603172</v>
      </c>
      <c r="F160" s="23">
        <f t="shared" si="2"/>
        <v>21354.328174603172</v>
      </c>
    </row>
    <row r="161" spans="1:6" x14ac:dyDescent="0.25">
      <c r="A161" s="25">
        <v>45286</v>
      </c>
      <c r="B161" s="15" t="s">
        <v>56</v>
      </c>
      <c r="C161" s="23"/>
      <c r="D161" s="23">
        <v>75.2</v>
      </c>
      <c r="E161" s="23">
        <v>21279.128174603171</v>
      </c>
      <c r="F161" s="23">
        <f t="shared" si="2"/>
        <v>21279.128174603171</v>
      </c>
    </row>
    <row r="162" spans="1:6" x14ac:dyDescent="0.25">
      <c r="A162" s="25">
        <v>45288</v>
      </c>
      <c r="B162" s="15" t="s">
        <v>300</v>
      </c>
      <c r="C162" s="23">
        <v>5.5</v>
      </c>
      <c r="D162" s="23"/>
      <c r="E162" s="23">
        <v>21284.628174603171</v>
      </c>
      <c r="F162" s="23">
        <f t="shared" si="2"/>
        <v>21284.628174603171</v>
      </c>
    </row>
    <row r="163" spans="1:6" x14ac:dyDescent="0.25">
      <c r="A163" s="25">
        <v>45288</v>
      </c>
      <c r="B163" s="15" t="s">
        <v>301</v>
      </c>
      <c r="C163" s="23">
        <v>15.25</v>
      </c>
      <c r="D163" s="23"/>
      <c r="E163" s="23">
        <v>21299.878174603171</v>
      </c>
      <c r="F163" s="23">
        <f t="shared" si="2"/>
        <v>21299.878174603171</v>
      </c>
    </row>
    <row r="164" spans="1:6" x14ac:dyDescent="0.25">
      <c r="A164" s="25">
        <v>45288</v>
      </c>
      <c r="B164" s="15" t="s">
        <v>302</v>
      </c>
      <c r="C164" s="23">
        <v>55.111111111111114</v>
      </c>
      <c r="D164" s="23"/>
      <c r="E164" s="23">
        <v>21354.98928571428</v>
      </c>
      <c r="F164" s="23">
        <f t="shared" si="2"/>
        <v>21354.98928571428</v>
      </c>
    </row>
    <row r="165" spans="1:6" x14ac:dyDescent="0.25">
      <c r="A165" s="25">
        <v>45290</v>
      </c>
      <c r="B165" s="15" t="s">
        <v>303</v>
      </c>
      <c r="C165" s="23">
        <v>10.125</v>
      </c>
      <c r="D165" s="23"/>
      <c r="E165" s="23">
        <v>21365.11428571428</v>
      </c>
      <c r="F165" s="23">
        <f t="shared" si="2"/>
        <v>21365.11428571428</v>
      </c>
    </row>
    <row r="166" spans="1:6" x14ac:dyDescent="0.25">
      <c r="A166" s="25">
        <v>45290</v>
      </c>
      <c r="B166" s="15" t="s">
        <v>304</v>
      </c>
      <c r="C166" s="23">
        <v>8.125</v>
      </c>
      <c r="D166" s="23"/>
      <c r="E166" s="23">
        <v>21373.23928571428</v>
      </c>
      <c r="F166" s="23">
        <f t="shared" si="2"/>
        <v>21373.23928571428</v>
      </c>
    </row>
    <row r="167" spans="1:6" x14ac:dyDescent="0.25">
      <c r="A167" s="25">
        <v>45291</v>
      </c>
      <c r="B167" s="15" t="s">
        <v>305</v>
      </c>
      <c r="C167" s="23">
        <v>5.125</v>
      </c>
      <c r="D167" s="23"/>
      <c r="E167" s="23">
        <v>21378.36428571428</v>
      </c>
      <c r="F167" s="23">
        <f t="shared" si="2"/>
        <v>21378.36428571428</v>
      </c>
    </row>
    <row r="168" spans="1:6" x14ac:dyDescent="0.25">
      <c r="A168" s="25">
        <v>45291</v>
      </c>
      <c r="B168" s="15" t="s">
        <v>306</v>
      </c>
      <c r="C168" s="23">
        <v>20.25</v>
      </c>
      <c r="D168" s="23"/>
      <c r="E168" s="23">
        <v>21398.61428571428</v>
      </c>
      <c r="F168" s="23">
        <f t="shared" si="2"/>
        <v>21398.61428571428</v>
      </c>
    </row>
    <row r="169" spans="1:6" x14ac:dyDescent="0.25">
      <c r="A169" s="25">
        <v>45291</v>
      </c>
      <c r="B169" s="15" t="s">
        <v>307</v>
      </c>
      <c r="C169" s="23">
        <v>85.333333333333329</v>
      </c>
      <c r="D169" s="23"/>
      <c r="E169" s="23">
        <v>21483.947619047613</v>
      </c>
      <c r="F169" s="23">
        <f t="shared" si="2"/>
        <v>21483.947619047613</v>
      </c>
    </row>
    <row r="170" spans="1:6" x14ac:dyDescent="0.25">
      <c r="A170" s="25">
        <v>45291</v>
      </c>
      <c r="B170" s="15" t="s">
        <v>308</v>
      </c>
      <c r="C170" s="23">
        <v>46</v>
      </c>
      <c r="D170" s="23"/>
      <c r="E170" s="23">
        <v>21529.947619047613</v>
      </c>
      <c r="F170" s="23">
        <f t="shared" si="2"/>
        <v>21529.947619047613</v>
      </c>
    </row>
    <row r="171" spans="1:6" x14ac:dyDescent="0.25">
      <c r="A171" s="25">
        <v>45291</v>
      </c>
      <c r="B171" s="15" t="s">
        <v>157</v>
      </c>
      <c r="C171" s="23"/>
      <c r="D171" s="23">
        <v>1733.4399999999998</v>
      </c>
      <c r="E171" s="23">
        <v>19796.507619047614</v>
      </c>
      <c r="F171" s="23">
        <f t="shared" si="2"/>
        <v>19796.507619047614</v>
      </c>
    </row>
    <row r="172" spans="1:6" x14ac:dyDescent="0.25">
      <c r="A172" s="25">
        <v>45291</v>
      </c>
      <c r="B172" s="15" t="s">
        <v>159</v>
      </c>
      <c r="C172" s="23"/>
      <c r="D172" s="23">
        <v>1697.4399999999998</v>
      </c>
      <c r="E172" s="23">
        <v>18099.067619047615</v>
      </c>
      <c r="F172" s="23">
        <f t="shared" si="2"/>
        <v>18099.067619047615</v>
      </c>
    </row>
    <row r="173" spans="1:6" x14ac:dyDescent="0.25">
      <c r="A173" s="25">
        <v>45291</v>
      </c>
      <c r="B173" s="15" t="s">
        <v>160</v>
      </c>
      <c r="C173" s="23"/>
      <c r="D173" s="23">
        <v>1697.4399999999998</v>
      </c>
      <c r="E173" s="23">
        <v>16401.627619047616</v>
      </c>
      <c r="F173" s="23">
        <f t="shared" si="2"/>
        <v>16401.627619047616</v>
      </c>
    </row>
    <row r="174" spans="1:6" x14ac:dyDescent="0.25">
      <c r="A174" s="25">
        <v>45291</v>
      </c>
      <c r="B174" s="15" t="s">
        <v>167</v>
      </c>
      <c r="C174" s="23"/>
      <c r="D174" s="23">
        <v>771.68</v>
      </c>
      <c r="E174" s="23">
        <v>15629.947619047616</v>
      </c>
      <c r="F174" s="23">
        <f t="shared" si="2"/>
        <v>15629.947619047616</v>
      </c>
    </row>
    <row r="175" spans="1:6" x14ac:dyDescent="0.25">
      <c r="A175" s="25">
        <v>45293</v>
      </c>
      <c r="B175" s="15" t="s">
        <v>59</v>
      </c>
      <c r="C175" s="23"/>
      <c r="D175" s="23">
        <v>16</v>
      </c>
      <c r="E175" s="23">
        <v>15613.947619047616</v>
      </c>
      <c r="F175" s="23">
        <f t="shared" si="2"/>
        <v>15613.947619047616</v>
      </c>
    </row>
    <row r="176" spans="1:6" x14ac:dyDescent="0.25">
      <c r="A176" s="25">
        <v>45294</v>
      </c>
      <c r="B176" s="15" t="s">
        <v>309</v>
      </c>
      <c r="C176" s="23">
        <v>90.166666666666671</v>
      </c>
      <c r="D176" s="23"/>
      <c r="E176" s="23">
        <v>15704.114285714282</v>
      </c>
      <c r="F176" s="23">
        <f t="shared" si="2"/>
        <v>15704.114285714282</v>
      </c>
    </row>
    <row r="177" spans="1:6" x14ac:dyDescent="0.25">
      <c r="A177" s="25">
        <v>45294</v>
      </c>
      <c r="B177" s="15" t="s">
        <v>310</v>
      </c>
      <c r="C177" s="23">
        <v>25.111111111111111</v>
      </c>
      <c r="D177" s="23"/>
      <c r="E177" s="23">
        <v>15729.225396825394</v>
      </c>
      <c r="F177" s="23">
        <f t="shared" si="2"/>
        <v>15729.225396825394</v>
      </c>
    </row>
    <row r="178" spans="1:6" x14ac:dyDescent="0.25">
      <c r="A178" s="25">
        <v>45294</v>
      </c>
      <c r="B178" s="15" t="s">
        <v>60</v>
      </c>
      <c r="C178" s="23"/>
      <c r="D178" s="23">
        <v>25.5</v>
      </c>
      <c r="E178" s="23">
        <v>15703.725396825394</v>
      </c>
      <c r="F178" s="23">
        <f t="shared" si="2"/>
        <v>15703.725396825394</v>
      </c>
    </row>
    <row r="179" spans="1:6" x14ac:dyDescent="0.25">
      <c r="A179" s="25">
        <v>45294</v>
      </c>
      <c r="B179" s="15" t="s">
        <v>4</v>
      </c>
      <c r="C179" s="23">
        <v>428.28</v>
      </c>
      <c r="D179" s="23"/>
      <c r="E179" s="23">
        <v>16132.005396825394</v>
      </c>
      <c r="F179" s="23">
        <f t="shared" si="2"/>
        <v>16132.005396825394</v>
      </c>
    </row>
    <row r="180" spans="1:6" x14ac:dyDescent="0.25">
      <c r="A180" s="25">
        <v>45295</v>
      </c>
      <c r="B180" s="15" t="s">
        <v>63</v>
      </c>
      <c r="C180" s="23"/>
      <c r="D180" s="23">
        <v>30.125</v>
      </c>
      <c r="E180" s="23">
        <v>16101.880396825394</v>
      </c>
      <c r="F180" s="23">
        <f t="shared" si="2"/>
        <v>16101.880396825394</v>
      </c>
    </row>
    <row r="181" spans="1:6" x14ac:dyDescent="0.25">
      <c r="A181" s="25">
        <v>45296</v>
      </c>
      <c r="B181" s="15" t="s">
        <v>311</v>
      </c>
      <c r="C181" s="23">
        <v>30.166666666666668</v>
      </c>
      <c r="D181" s="23"/>
      <c r="E181" s="23">
        <v>16132.04706349206</v>
      </c>
      <c r="F181" s="23">
        <f t="shared" si="2"/>
        <v>16132.04706349206</v>
      </c>
    </row>
    <row r="182" spans="1:6" x14ac:dyDescent="0.25">
      <c r="A182" s="25">
        <v>45296</v>
      </c>
      <c r="B182" s="15" t="s">
        <v>312</v>
      </c>
      <c r="C182" s="23">
        <v>60.5</v>
      </c>
      <c r="D182" s="23"/>
      <c r="E182" s="23">
        <v>16192.54706349206</v>
      </c>
      <c r="F182" s="23">
        <f t="shared" si="2"/>
        <v>16192.54706349206</v>
      </c>
    </row>
    <row r="183" spans="1:6" x14ac:dyDescent="0.25">
      <c r="A183" s="25">
        <v>45297</v>
      </c>
      <c r="B183" s="15" t="s">
        <v>313</v>
      </c>
      <c r="C183" s="23">
        <v>90.125</v>
      </c>
      <c r="D183" s="23"/>
      <c r="E183" s="23">
        <v>16282.67206349206</v>
      </c>
      <c r="F183" s="23">
        <f t="shared" si="2"/>
        <v>16282.67206349206</v>
      </c>
    </row>
    <row r="184" spans="1:6" x14ac:dyDescent="0.25">
      <c r="A184" s="25">
        <v>45298</v>
      </c>
      <c r="B184" s="15" t="s">
        <v>314</v>
      </c>
      <c r="C184" s="23">
        <v>40.166666666666664</v>
      </c>
      <c r="D184" s="23"/>
      <c r="E184" s="23">
        <v>16322.838730158726</v>
      </c>
      <c r="F184" s="23">
        <f t="shared" si="2"/>
        <v>16322.838730158726</v>
      </c>
    </row>
    <row r="185" spans="1:6" x14ac:dyDescent="0.25">
      <c r="A185" s="25">
        <v>45298</v>
      </c>
      <c r="B185" s="15" t="s">
        <v>64</v>
      </c>
      <c r="C185" s="23"/>
      <c r="D185" s="23">
        <v>35.142857142857146</v>
      </c>
      <c r="E185" s="23">
        <v>16287.695873015869</v>
      </c>
      <c r="F185" s="23">
        <f t="shared" si="2"/>
        <v>16287.695873015869</v>
      </c>
    </row>
    <row r="186" spans="1:6" x14ac:dyDescent="0.25">
      <c r="A186" s="25">
        <v>45299</v>
      </c>
      <c r="B186" s="15" t="s">
        <v>65</v>
      </c>
      <c r="C186" s="23"/>
      <c r="D186" s="23">
        <v>21</v>
      </c>
      <c r="E186" s="23">
        <v>16266.695873015869</v>
      </c>
      <c r="F186" s="23">
        <f t="shared" si="2"/>
        <v>16266.695873015869</v>
      </c>
    </row>
    <row r="187" spans="1:6" x14ac:dyDescent="0.25">
      <c r="A187" s="25">
        <v>45301</v>
      </c>
      <c r="B187" s="15" t="s">
        <v>315</v>
      </c>
      <c r="C187" s="23">
        <v>3.1666666666666665</v>
      </c>
      <c r="D187" s="23"/>
      <c r="E187" s="23">
        <v>16269.862539682535</v>
      </c>
      <c r="F187" s="23">
        <f t="shared" si="2"/>
        <v>16269.862539682535</v>
      </c>
    </row>
    <row r="188" spans="1:6" x14ac:dyDescent="0.25">
      <c r="A188" s="25">
        <v>45302</v>
      </c>
      <c r="B188" s="15" t="s">
        <v>316</v>
      </c>
      <c r="C188" s="23">
        <v>60.111111111111114</v>
      </c>
      <c r="D188" s="23"/>
      <c r="E188" s="23">
        <v>16329.973650793647</v>
      </c>
      <c r="F188" s="23">
        <f t="shared" si="2"/>
        <v>16329.973650793647</v>
      </c>
    </row>
    <row r="189" spans="1:6" x14ac:dyDescent="0.25">
      <c r="A189" s="25">
        <v>45302</v>
      </c>
      <c r="B189" s="15" t="s">
        <v>317</v>
      </c>
      <c r="C189" s="23">
        <v>70.111111111111114</v>
      </c>
      <c r="D189" s="23"/>
      <c r="E189" s="23">
        <v>16400.084761904756</v>
      </c>
      <c r="F189" s="23">
        <f t="shared" si="2"/>
        <v>16400.084761904756</v>
      </c>
    </row>
    <row r="190" spans="1:6" x14ac:dyDescent="0.25">
      <c r="A190" s="25">
        <v>45302</v>
      </c>
      <c r="B190" s="15" t="s">
        <v>318</v>
      </c>
      <c r="C190" s="23">
        <v>85.2</v>
      </c>
      <c r="D190" s="23"/>
      <c r="E190" s="23">
        <v>16485.284761904757</v>
      </c>
      <c r="F190" s="23">
        <f t="shared" si="2"/>
        <v>16485.284761904757</v>
      </c>
    </row>
    <row r="191" spans="1:6" x14ac:dyDescent="0.25">
      <c r="A191" s="25">
        <v>45302</v>
      </c>
      <c r="B191" s="15" t="s">
        <v>319</v>
      </c>
      <c r="C191" s="23">
        <v>40.111111111111114</v>
      </c>
      <c r="D191" s="23"/>
      <c r="E191" s="23">
        <v>16525.395873015867</v>
      </c>
      <c r="F191" s="23">
        <f t="shared" si="2"/>
        <v>16525.395873015867</v>
      </c>
    </row>
    <row r="192" spans="1:6" x14ac:dyDescent="0.25">
      <c r="A192" s="25">
        <v>45302</v>
      </c>
      <c r="B192" s="15" t="s">
        <v>66</v>
      </c>
      <c r="C192" s="23"/>
      <c r="D192" s="23">
        <v>65.111111111111114</v>
      </c>
      <c r="E192" s="23">
        <v>16460.284761904757</v>
      </c>
      <c r="F192" s="23">
        <f t="shared" si="2"/>
        <v>16460.284761904757</v>
      </c>
    </row>
    <row r="193" spans="1:6" x14ac:dyDescent="0.25">
      <c r="A193" s="25">
        <v>45302</v>
      </c>
      <c r="B193" s="15" t="s">
        <v>67</v>
      </c>
      <c r="C193" s="23"/>
      <c r="D193" s="23">
        <v>18.142857142857142</v>
      </c>
      <c r="E193" s="23">
        <v>16442.141904761898</v>
      </c>
      <c r="F193" s="23">
        <f t="shared" si="2"/>
        <v>16442.141904761898</v>
      </c>
    </row>
    <row r="194" spans="1:6" x14ac:dyDescent="0.25">
      <c r="A194" s="25">
        <v>45302</v>
      </c>
      <c r="B194" s="15" t="s">
        <v>68</v>
      </c>
      <c r="C194" s="23"/>
      <c r="D194" s="23">
        <v>70.111111111111114</v>
      </c>
      <c r="E194" s="23">
        <v>16372.030793650787</v>
      </c>
      <c r="F194" s="23">
        <f t="shared" si="2"/>
        <v>16372.030793650787</v>
      </c>
    </row>
    <row r="195" spans="1:6" x14ac:dyDescent="0.25">
      <c r="A195" s="25">
        <v>45303</v>
      </c>
      <c r="B195" s="15" t="s">
        <v>320</v>
      </c>
      <c r="C195" s="23">
        <v>10.111111111111111</v>
      </c>
      <c r="D195" s="23"/>
      <c r="E195" s="23">
        <v>16382.141904761898</v>
      </c>
      <c r="F195" s="23">
        <f t="shared" si="2"/>
        <v>16382.141904761898</v>
      </c>
    </row>
    <row r="196" spans="1:6" x14ac:dyDescent="0.25">
      <c r="A196" s="25">
        <v>45303</v>
      </c>
      <c r="B196" s="15" t="s">
        <v>321</v>
      </c>
      <c r="C196" s="23">
        <v>10.333333333333334</v>
      </c>
      <c r="D196" s="23"/>
      <c r="E196" s="23">
        <v>16392.47523809523</v>
      </c>
      <c r="F196" s="23">
        <f t="shared" si="2"/>
        <v>16392.47523809523</v>
      </c>
    </row>
    <row r="197" spans="1:6" x14ac:dyDescent="0.25">
      <c r="A197" s="25">
        <v>45303</v>
      </c>
      <c r="B197" s="15" t="s">
        <v>322</v>
      </c>
      <c r="C197" s="23">
        <v>40.200000000000003</v>
      </c>
      <c r="D197" s="23"/>
      <c r="E197" s="23">
        <v>16432.675238095231</v>
      </c>
      <c r="F197" s="23">
        <f t="shared" si="2"/>
        <v>16432.675238095231</v>
      </c>
    </row>
    <row r="198" spans="1:6" x14ac:dyDescent="0.25">
      <c r="A198" s="25">
        <v>45303</v>
      </c>
      <c r="B198" s="15" t="s">
        <v>69</v>
      </c>
      <c r="C198" s="23"/>
      <c r="D198" s="23">
        <v>51</v>
      </c>
      <c r="E198" s="23">
        <v>16381.675238095231</v>
      </c>
      <c r="F198" s="23">
        <f t="shared" si="2"/>
        <v>16381.675238095231</v>
      </c>
    </row>
    <row r="199" spans="1:6" x14ac:dyDescent="0.25">
      <c r="A199" s="25">
        <v>45304</v>
      </c>
      <c r="B199" s="15" t="s">
        <v>323</v>
      </c>
      <c r="C199" s="23">
        <v>10.199999999999999</v>
      </c>
      <c r="D199" s="23"/>
      <c r="E199" s="23">
        <v>16391.875238095232</v>
      </c>
      <c r="F199" s="23">
        <f t="shared" ref="F199:F262" si="3">F198+C199-D199</f>
        <v>16391.875238095232</v>
      </c>
    </row>
    <row r="200" spans="1:6" x14ac:dyDescent="0.25">
      <c r="A200" s="25">
        <v>45305</v>
      </c>
      <c r="B200" s="15" t="s">
        <v>324</v>
      </c>
      <c r="C200" s="23">
        <v>22.166666666666668</v>
      </c>
      <c r="D200" s="23"/>
      <c r="E200" s="23">
        <v>16414.0419047619</v>
      </c>
      <c r="F200" s="23">
        <f t="shared" si="3"/>
        <v>16414.0419047619</v>
      </c>
    </row>
    <row r="201" spans="1:6" x14ac:dyDescent="0.25">
      <c r="A201" s="25">
        <v>45305</v>
      </c>
      <c r="B201" s="15" t="s">
        <v>325</v>
      </c>
      <c r="C201" s="23">
        <v>11</v>
      </c>
      <c r="D201" s="23"/>
      <c r="E201" s="23">
        <v>16425.0419047619</v>
      </c>
      <c r="F201" s="23">
        <f t="shared" si="3"/>
        <v>16425.0419047619</v>
      </c>
    </row>
    <row r="202" spans="1:6" x14ac:dyDescent="0.25">
      <c r="A202" s="25">
        <v>45305</v>
      </c>
      <c r="B202" s="15" t="s">
        <v>70</v>
      </c>
      <c r="C202" s="23"/>
      <c r="D202" s="23">
        <v>15.2</v>
      </c>
      <c r="E202" s="23">
        <v>16409.841904761899</v>
      </c>
      <c r="F202" s="23">
        <f t="shared" si="3"/>
        <v>16409.841904761899</v>
      </c>
    </row>
    <row r="203" spans="1:6" x14ac:dyDescent="0.25">
      <c r="A203" s="25">
        <v>45307</v>
      </c>
      <c r="B203" s="15" t="s">
        <v>326</v>
      </c>
      <c r="C203" s="23">
        <v>45.2</v>
      </c>
      <c r="D203" s="23"/>
      <c r="E203" s="23">
        <v>16455.0419047619</v>
      </c>
      <c r="F203" s="23">
        <f t="shared" si="3"/>
        <v>16455.0419047619</v>
      </c>
    </row>
    <row r="204" spans="1:6" x14ac:dyDescent="0.25">
      <c r="A204" s="25">
        <v>45307</v>
      </c>
      <c r="B204" s="15" t="s">
        <v>71</v>
      </c>
      <c r="C204" s="23"/>
      <c r="D204" s="23">
        <v>98.111111111111114</v>
      </c>
      <c r="E204" s="23">
        <v>16356.930793650788</v>
      </c>
      <c r="F204" s="23">
        <f t="shared" si="3"/>
        <v>16356.930793650788</v>
      </c>
    </row>
    <row r="205" spans="1:6" x14ac:dyDescent="0.25">
      <c r="A205" s="25">
        <v>45310</v>
      </c>
      <c r="B205" s="15" t="s">
        <v>72</v>
      </c>
      <c r="C205" s="23"/>
      <c r="D205" s="23">
        <v>101</v>
      </c>
      <c r="E205" s="23">
        <v>16255.930793650788</v>
      </c>
      <c r="F205" s="23">
        <f t="shared" si="3"/>
        <v>16255.930793650788</v>
      </c>
    </row>
    <row r="206" spans="1:6" x14ac:dyDescent="0.25">
      <c r="A206" s="25">
        <v>45310</v>
      </c>
      <c r="B206" s="15" t="s">
        <v>73</v>
      </c>
      <c r="C206" s="23"/>
      <c r="D206" s="23">
        <v>230.125</v>
      </c>
      <c r="E206" s="23">
        <v>16025.805793650788</v>
      </c>
      <c r="F206" s="23">
        <f t="shared" si="3"/>
        <v>16025.805793650788</v>
      </c>
    </row>
    <row r="207" spans="1:6" x14ac:dyDescent="0.25">
      <c r="A207" s="25">
        <v>45311</v>
      </c>
      <c r="B207" s="15" t="s">
        <v>327</v>
      </c>
      <c r="C207" s="23">
        <v>10.333333333333334</v>
      </c>
      <c r="D207" s="23"/>
      <c r="E207" s="23">
        <v>16036.139126984122</v>
      </c>
      <c r="F207" s="23">
        <f t="shared" si="3"/>
        <v>16036.139126984122</v>
      </c>
    </row>
    <row r="208" spans="1:6" x14ac:dyDescent="0.25">
      <c r="A208" s="25">
        <v>45312</v>
      </c>
      <c r="B208" s="15" t="s">
        <v>328</v>
      </c>
      <c r="C208" s="23">
        <v>7.1428571428571432</v>
      </c>
      <c r="D208" s="23"/>
      <c r="E208" s="23">
        <v>16043.281984126979</v>
      </c>
      <c r="F208" s="23">
        <f t="shared" si="3"/>
        <v>16043.281984126979</v>
      </c>
    </row>
    <row r="209" spans="1:6" x14ac:dyDescent="0.25">
      <c r="A209" s="25">
        <v>45312</v>
      </c>
      <c r="B209" s="15" t="s">
        <v>75</v>
      </c>
      <c r="C209" s="23"/>
      <c r="D209" s="23">
        <v>6.5</v>
      </c>
      <c r="E209" s="23">
        <v>16036.781984126979</v>
      </c>
      <c r="F209" s="23">
        <f t="shared" si="3"/>
        <v>16036.781984126979</v>
      </c>
    </row>
    <row r="210" spans="1:6" x14ac:dyDescent="0.25">
      <c r="A210" s="25">
        <v>45312</v>
      </c>
      <c r="B210" s="15" t="s">
        <v>76</v>
      </c>
      <c r="C210" s="23"/>
      <c r="D210" s="23">
        <v>40.111111111111114</v>
      </c>
      <c r="E210" s="23">
        <v>15996.670873015868</v>
      </c>
      <c r="F210" s="23">
        <f t="shared" si="3"/>
        <v>15996.670873015868</v>
      </c>
    </row>
    <row r="211" spans="1:6" x14ac:dyDescent="0.25">
      <c r="A211" s="25">
        <v>45313</v>
      </c>
      <c r="B211" s="15" t="s">
        <v>329</v>
      </c>
      <c r="C211" s="23">
        <v>12.5</v>
      </c>
      <c r="D211" s="23"/>
      <c r="E211" s="23">
        <v>16009.170873015868</v>
      </c>
      <c r="F211" s="23">
        <f t="shared" si="3"/>
        <v>16009.170873015868</v>
      </c>
    </row>
    <row r="212" spans="1:6" x14ac:dyDescent="0.25">
      <c r="A212" s="25">
        <v>45313</v>
      </c>
      <c r="B212" s="15" t="s">
        <v>330</v>
      </c>
      <c r="C212" s="23">
        <v>60.142857142857146</v>
      </c>
      <c r="D212" s="23"/>
      <c r="E212" s="23">
        <v>16069.313730158725</v>
      </c>
      <c r="F212" s="23">
        <f t="shared" si="3"/>
        <v>16069.313730158725</v>
      </c>
    </row>
    <row r="213" spans="1:6" x14ac:dyDescent="0.25">
      <c r="A213" s="25">
        <v>45313</v>
      </c>
      <c r="B213" s="15" t="s">
        <v>77</v>
      </c>
      <c r="C213" s="23"/>
      <c r="D213" s="23">
        <v>450.125</v>
      </c>
      <c r="E213" s="23">
        <v>15619.188730158725</v>
      </c>
      <c r="F213" s="23">
        <f t="shared" si="3"/>
        <v>15619.188730158725</v>
      </c>
    </row>
    <row r="214" spans="1:6" x14ac:dyDescent="0.25">
      <c r="A214" s="25">
        <v>45314</v>
      </c>
      <c r="B214" s="15" t="s">
        <v>331</v>
      </c>
      <c r="C214" s="23">
        <v>15.125</v>
      </c>
      <c r="D214" s="23"/>
      <c r="E214" s="23">
        <v>15634.313730158725</v>
      </c>
      <c r="F214" s="23">
        <f t="shared" si="3"/>
        <v>15634.313730158725</v>
      </c>
    </row>
    <row r="215" spans="1:6" x14ac:dyDescent="0.25">
      <c r="A215" s="25">
        <v>45315</v>
      </c>
      <c r="B215" s="15" t="s">
        <v>332</v>
      </c>
      <c r="C215" s="23">
        <v>7</v>
      </c>
      <c r="D215" s="23"/>
      <c r="E215" s="23">
        <v>15641.313730158725</v>
      </c>
      <c r="F215" s="23">
        <f t="shared" si="3"/>
        <v>15641.313730158725</v>
      </c>
    </row>
    <row r="216" spans="1:6" x14ac:dyDescent="0.25">
      <c r="A216" s="25">
        <v>45315</v>
      </c>
      <c r="B216" s="15" t="s">
        <v>333</v>
      </c>
      <c r="C216" s="23">
        <v>85.2</v>
      </c>
      <c r="D216" s="23"/>
      <c r="E216" s="23">
        <v>15726.513730158726</v>
      </c>
      <c r="F216" s="23">
        <f t="shared" si="3"/>
        <v>15726.513730158726</v>
      </c>
    </row>
    <row r="217" spans="1:6" x14ac:dyDescent="0.25">
      <c r="A217" s="25">
        <v>45315</v>
      </c>
      <c r="B217" s="15" t="s">
        <v>334</v>
      </c>
      <c r="C217" s="23">
        <v>35.200000000000003</v>
      </c>
      <c r="D217" s="23"/>
      <c r="E217" s="23">
        <v>15761.713730158726</v>
      </c>
      <c r="F217" s="23">
        <f t="shared" si="3"/>
        <v>15761.713730158726</v>
      </c>
    </row>
    <row r="218" spans="1:6" x14ac:dyDescent="0.25">
      <c r="A218" s="25">
        <v>45315</v>
      </c>
      <c r="B218" s="15" t="s">
        <v>79</v>
      </c>
      <c r="C218" s="23"/>
      <c r="D218" s="23">
        <v>204.2</v>
      </c>
      <c r="E218" s="23">
        <v>15557.513730158726</v>
      </c>
      <c r="F218" s="23">
        <f t="shared" si="3"/>
        <v>15557.513730158726</v>
      </c>
    </row>
    <row r="219" spans="1:6" x14ac:dyDescent="0.25">
      <c r="A219" s="25">
        <v>45316</v>
      </c>
      <c r="B219" s="15" t="s">
        <v>792</v>
      </c>
      <c r="C219" s="23">
        <v>3250</v>
      </c>
      <c r="D219" s="23"/>
      <c r="E219" s="23">
        <v>18807.513730158724</v>
      </c>
      <c r="F219" s="23">
        <f t="shared" si="3"/>
        <v>18807.513730158724</v>
      </c>
    </row>
    <row r="220" spans="1:6" x14ac:dyDescent="0.25">
      <c r="A220" s="25">
        <v>45317</v>
      </c>
      <c r="B220" s="15" t="s">
        <v>80</v>
      </c>
      <c r="C220" s="23"/>
      <c r="D220" s="23">
        <v>75.166666666666671</v>
      </c>
      <c r="E220" s="23">
        <v>18732.347063492056</v>
      </c>
      <c r="F220" s="23">
        <f t="shared" si="3"/>
        <v>18732.347063492056</v>
      </c>
    </row>
    <row r="221" spans="1:6" x14ac:dyDescent="0.25">
      <c r="A221" s="25">
        <v>45318</v>
      </c>
      <c r="B221" s="15" t="s">
        <v>81</v>
      </c>
      <c r="C221" s="23"/>
      <c r="D221" s="23">
        <v>25.25</v>
      </c>
      <c r="E221" s="23">
        <v>18707.097063492056</v>
      </c>
      <c r="F221" s="23">
        <f t="shared" si="3"/>
        <v>18707.097063492056</v>
      </c>
    </row>
    <row r="222" spans="1:6" x14ac:dyDescent="0.25">
      <c r="A222" s="25">
        <v>45319</v>
      </c>
      <c r="B222" s="15" t="s">
        <v>335</v>
      </c>
      <c r="C222" s="23">
        <v>15.111111111111111</v>
      </c>
      <c r="D222" s="23"/>
      <c r="E222" s="23">
        <v>18722.208174603165</v>
      </c>
      <c r="F222" s="23">
        <f t="shared" si="3"/>
        <v>18722.208174603165</v>
      </c>
    </row>
    <row r="223" spans="1:6" x14ac:dyDescent="0.25">
      <c r="A223" s="25">
        <v>45320</v>
      </c>
      <c r="B223" s="15" t="s">
        <v>336</v>
      </c>
      <c r="C223" s="23">
        <v>10.111111111111111</v>
      </c>
      <c r="D223" s="23"/>
      <c r="E223" s="23">
        <v>18732.319285714275</v>
      </c>
      <c r="F223" s="23">
        <f t="shared" si="3"/>
        <v>18732.319285714275</v>
      </c>
    </row>
    <row r="224" spans="1:6" x14ac:dyDescent="0.25">
      <c r="A224" s="25">
        <v>45321</v>
      </c>
      <c r="B224" s="15" t="s">
        <v>337</v>
      </c>
      <c r="C224" s="23">
        <v>75.111111111111114</v>
      </c>
      <c r="D224" s="23"/>
      <c r="E224" s="23">
        <v>18807.430396825384</v>
      </c>
      <c r="F224" s="23">
        <f t="shared" si="3"/>
        <v>18807.430396825384</v>
      </c>
    </row>
    <row r="225" spans="1:6" x14ac:dyDescent="0.25">
      <c r="A225" s="25">
        <v>45321</v>
      </c>
      <c r="B225" s="15" t="s">
        <v>82</v>
      </c>
      <c r="C225" s="23"/>
      <c r="D225" s="23">
        <v>145.16666666666666</v>
      </c>
      <c r="E225" s="23">
        <v>18662.263730158716</v>
      </c>
      <c r="F225" s="23">
        <f t="shared" si="3"/>
        <v>18662.263730158716</v>
      </c>
    </row>
    <row r="226" spans="1:6" x14ac:dyDescent="0.25">
      <c r="A226" s="25">
        <v>45322</v>
      </c>
      <c r="B226" s="15" t="s">
        <v>83</v>
      </c>
      <c r="C226" s="23"/>
      <c r="D226" s="23">
        <v>15.125</v>
      </c>
      <c r="E226" s="23">
        <v>18647.138730158716</v>
      </c>
      <c r="F226" s="23">
        <f t="shared" si="3"/>
        <v>18647.138730158716</v>
      </c>
    </row>
    <row r="227" spans="1:6" x14ac:dyDescent="0.25">
      <c r="A227" s="25">
        <v>45323</v>
      </c>
      <c r="B227" s="15" t="s">
        <v>338</v>
      </c>
      <c r="C227" s="23">
        <v>90.125</v>
      </c>
      <c r="D227" s="23"/>
      <c r="E227" s="23">
        <v>18737.263730158716</v>
      </c>
      <c r="F227" s="23">
        <f t="shared" si="3"/>
        <v>18737.263730158716</v>
      </c>
    </row>
    <row r="228" spans="1:6" x14ac:dyDescent="0.25">
      <c r="A228" s="25">
        <v>45323</v>
      </c>
      <c r="B228" s="15" t="s">
        <v>157</v>
      </c>
      <c r="C228" s="23"/>
      <c r="D228" s="23">
        <v>1733.4399999999998</v>
      </c>
      <c r="E228" s="23">
        <v>17003.823730158718</v>
      </c>
      <c r="F228" s="23">
        <f t="shared" si="3"/>
        <v>17003.823730158718</v>
      </c>
    </row>
    <row r="229" spans="1:6" x14ac:dyDescent="0.25">
      <c r="A229" s="25">
        <v>45323</v>
      </c>
      <c r="B229" s="15" t="s">
        <v>159</v>
      </c>
      <c r="C229" s="23"/>
      <c r="D229" s="23">
        <v>1697.4399999999998</v>
      </c>
      <c r="E229" s="23">
        <v>15306.383730158717</v>
      </c>
      <c r="F229" s="23">
        <f t="shared" si="3"/>
        <v>15306.383730158717</v>
      </c>
    </row>
    <row r="230" spans="1:6" x14ac:dyDescent="0.25">
      <c r="A230" s="25">
        <v>45323</v>
      </c>
      <c r="B230" s="15" t="s">
        <v>160</v>
      </c>
      <c r="C230" s="23"/>
      <c r="D230" s="23">
        <v>1697.4399999999998</v>
      </c>
      <c r="E230" s="23">
        <v>13608.943730158717</v>
      </c>
      <c r="F230" s="23">
        <f t="shared" si="3"/>
        <v>13608.943730158717</v>
      </c>
    </row>
    <row r="231" spans="1:6" x14ac:dyDescent="0.25">
      <c r="A231" s="25">
        <v>45323</v>
      </c>
      <c r="B231" s="15" t="s">
        <v>167</v>
      </c>
      <c r="C231" s="23"/>
      <c r="D231" s="23">
        <v>771.68</v>
      </c>
      <c r="E231" s="23">
        <v>12837.263730158716</v>
      </c>
      <c r="F231" s="23">
        <f t="shared" si="3"/>
        <v>12837.263730158716</v>
      </c>
    </row>
    <row r="232" spans="1:6" x14ac:dyDescent="0.25">
      <c r="A232" s="25">
        <v>45324</v>
      </c>
      <c r="B232" s="15" t="s">
        <v>339</v>
      </c>
      <c r="C232" s="23">
        <v>10.5</v>
      </c>
      <c r="D232" s="23"/>
      <c r="E232" s="23">
        <v>12847.763730158716</v>
      </c>
      <c r="F232" s="23">
        <f t="shared" si="3"/>
        <v>12847.763730158716</v>
      </c>
    </row>
    <row r="233" spans="1:6" x14ac:dyDescent="0.25">
      <c r="A233" s="25">
        <v>45325</v>
      </c>
      <c r="B233" s="15" t="s">
        <v>84</v>
      </c>
      <c r="C233" s="23"/>
      <c r="D233" s="23">
        <v>100.5</v>
      </c>
      <c r="E233" s="23">
        <v>12747.263730158716</v>
      </c>
      <c r="F233" s="23">
        <f t="shared" si="3"/>
        <v>12747.263730158716</v>
      </c>
    </row>
    <row r="234" spans="1:6" x14ac:dyDescent="0.25">
      <c r="A234" s="25">
        <v>45326</v>
      </c>
      <c r="B234" s="15" t="s">
        <v>340</v>
      </c>
      <c r="C234" s="23">
        <v>7</v>
      </c>
      <c r="D234" s="23"/>
      <c r="E234" s="23">
        <v>12754.263730158716</v>
      </c>
      <c r="F234" s="23">
        <f t="shared" si="3"/>
        <v>12754.263730158716</v>
      </c>
    </row>
    <row r="235" spans="1:6" x14ac:dyDescent="0.25">
      <c r="A235" s="25">
        <v>45326</v>
      </c>
      <c r="B235" s="15" t="s">
        <v>341</v>
      </c>
      <c r="C235" s="23">
        <v>30.166666666666668</v>
      </c>
      <c r="D235" s="23"/>
      <c r="E235" s="23">
        <v>12784.430396825383</v>
      </c>
      <c r="F235" s="23">
        <f t="shared" si="3"/>
        <v>12784.430396825383</v>
      </c>
    </row>
    <row r="236" spans="1:6" x14ac:dyDescent="0.25">
      <c r="A236" s="25">
        <v>45327</v>
      </c>
      <c r="B236" s="15" t="s">
        <v>86</v>
      </c>
      <c r="C236" s="23"/>
      <c r="D236" s="23">
        <v>246</v>
      </c>
      <c r="E236" s="23">
        <v>12538.430396825383</v>
      </c>
      <c r="F236" s="23">
        <f t="shared" si="3"/>
        <v>12538.430396825383</v>
      </c>
    </row>
    <row r="237" spans="1:6" x14ac:dyDescent="0.25">
      <c r="A237" s="25">
        <v>45328</v>
      </c>
      <c r="B237" s="15" t="s">
        <v>88</v>
      </c>
      <c r="C237" s="23"/>
      <c r="D237" s="23">
        <v>65.111111111111114</v>
      </c>
      <c r="E237" s="23">
        <v>12473.319285714271</v>
      </c>
      <c r="F237" s="23">
        <f t="shared" si="3"/>
        <v>12473.319285714271</v>
      </c>
    </row>
    <row r="238" spans="1:6" x14ac:dyDescent="0.25">
      <c r="A238" s="25">
        <v>45329</v>
      </c>
      <c r="B238" s="15" t="s">
        <v>342</v>
      </c>
      <c r="C238" s="23">
        <v>7.2</v>
      </c>
      <c r="D238" s="23"/>
      <c r="E238" s="23">
        <v>12480.519285714272</v>
      </c>
      <c r="F238" s="23">
        <f t="shared" si="3"/>
        <v>12480.519285714272</v>
      </c>
    </row>
    <row r="239" spans="1:6" x14ac:dyDescent="0.25">
      <c r="A239" s="25">
        <v>45329</v>
      </c>
      <c r="B239" s="15" t="s">
        <v>343</v>
      </c>
      <c r="C239" s="23">
        <v>50.125</v>
      </c>
      <c r="D239" s="23"/>
      <c r="E239" s="23">
        <v>12530.644285714272</v>
      </c>
      <c r="F239" s="23">
        <f t="shared" si="3"/>
        <v>12530.644285714272</v>
      </c>
    </row>
    <row r="240" spans="1:6" x14ac:dyDescent="0.25">
      <c r="A240" s="25">
        <v>45330</v>
      </c>
      <c r="B240" s="15" t="s">
        <v>344</v>
      </c>
      <c r="C240" s="23">
        <v>40.125</v>
      </c>
      <c r="D240" s="23"/>
      <c r="E240" s="23">
        <v>12570.769285714272</v>
      </c>
      <c r="F240" s="23">
        <f t="shared" si="3"/>
        <v>12570.769285714272</v>
      </c>
    </row>
    <row r="241" spans="1:6" x14ac:dyDescent="0.25">
      <c r="A241" s="25">
        <v>45330</v>
      </c>
      <c r="B241" s="15" t="s">
        <v>345</v>
      </c>
      <c r="C241" s="23">
        <v>45.5</v>
      </c>
      <c r="D241" s="23"/>
      <c r="E241" s="23">
        <v>12616.269285714272</v>
      </c>
      <c r="F241" s="23">
        <f t="shared" si="3"/>
        <v>12616.269285714272</v>
      </c>
    </row>
    <row r="242" spans="1:6" x14ac:dyDescent="0.25">
      <c r="A242" s="25">
        <v>45331</v>
      </c>
      <c r="B242" s="15" t="s">
        <v>346</v>
      </c>
      <c r="C242" s="23">
        <v>75.142857142857139</v>
      </c>
      <c r="D242" s="23"/>
      <c r="E242" s="23">
        <v>12691.412142857129</v>
      </c>
      <c r="F242" s="23">
        <f t="shared" si="3"/>
        <v>12691.412142857129</v>
      </c>
    </row>
    <row r="243" spans="1:6" x14ac:dyDescent="0.25">
      <c r="A243" s="25">
        <v>45331</v>
      </c>
      <c r="B243" s="15" t="s">
        <v>347</v>
      </c>
      <c r="C243" s="23">
        <v>25.166666666666668</v>
      </c>
      <c r="D243" s="23"/>
      <c r="E243" s="23">
        <v>12716.578809523795</v>
      </c>
      <c r="F243" s="23">
        <f t="shared" si="3"/>
        <v>12716.578809523795</v>
      </c>
    </row>
    <row r="244" spans="1:6" x14ac:dyDescent="0.25">
      <c r="A244" s="25">
        <v>45332</v>
      </c>
      <c r="B244" s="15" t="s">
        <v>348</v>
      </c>
      <c r="C244" s="23">
        <v>4.5</v>
      </c>
      <c r="D244" s="23"/>
      <c r="E244" s="23">
        <v>12721.078809523795</v>
      </c>
      <c r="F244" s="23">
        <f t="shared" si="3"/>
        <v>12721.078809523795</v>
      </c>
    </row>
    <row r="245" spans="1:6" x14ac:dyDescent="0.25">
      <c r="A245" s="25">
        <v>45332</v>
      </c>
      <c r="B245" s="15" t="s">
        <v>349</v>
      </c>
      <c r="C245" s="23">
        <v>8</v>
      </c>
      <c r="D245" s="23"/>
      <c r="E245" s="23">
        <v>12729.078809523795</v>
      </c>
      <c r="F245" s="23">
        <f t="shared" si="3"/>
        <v>12729.078809523795</v>
      </c>
    </row>
    <row r="246" spans="1:6" x14ac:dyDescent="0.25">
      <c r="A246" s="25">
        <v>45332</v>
      </c>
      <c r="B246" s="15" t="s">
        <v>350</v>
      </c>
      <c r="C246" s="23">
        <v>60.166666666666664</v>
      </c>
      <c r="D246" s="23"/>
      <c r="E246" s="23">
        <v>12789.245476190461</v>
      </c>
      <c r="F246" s="23">
        <f t="shared" si="3"/>
        <v>12789.245476190461</v>
      </c>
    </row>
    <row r="247" spans="1:6" x14ac:dyDescent="0.25">
      <c r="A247" s="25">
        <v>45332</v>
      </c>
      <c r="B247" s="15" t="s">
        <v>89</v>
      </c>
      <c r="C247" s="23"/>
      <c r="D247" s="23">
        <v>45.166666666666664</v>
      </c>
      <c r="E247" s="23">
        <v>12744.078809523795</v>
      </c>
      <c r="F247" s="23">
        <f t="shared" si="3"/>
        <v>12744.078809523795</v>
      </c>
    </row>
    <row r="248" spans="1:6" x14ac:dyDescent="0.25">
      <c r="A248" s="25">
        <v>45332</v>
      </c>
      <c r="B248" s="15" t="s">
        <v>91</v>
      </c>
      <c r="C248" s="23"/>
      <c r="D248" s="23">
        <v>98.2</v>
      </c>
      <c r="E248" s="23">
        <v>12645.878809523794</v>
      </c>
      <c r="F248" s="23">
        <f t="shared" si="3"/>
        <v>12645.878809523794</v>
      </c>
    </row>
    <row r="249" spans="1:6" x14ac:dyDescent="0.25">
      <c r="A249" s="25">
        <v>45332</v>
      </c>
      <c r="B249" s="15" t="s">
        <v>93</v>
      </c>
      <c r="C249" s="23"/>
      <c r="D249" s="23">
        <v>56.125</v>
      </c>
      <c r="E249" s="23">
        <v>12589.753809523794</v>
      </c>
      <c r="F249" s="23">
        <f t="shared" si="3"/>
        <v>12589.753809523794</v>
      </c>
    </row>
    <row r="250" spans="1:6" x14ac:dyDescent="0.25">
      <c r="A250" s="25">
        <v>45332</v>
      </c>
      <c r="B250" s="15" t="s">
        <v>94</v>
      </c>
      <c r="C250" s="23"/>
      <c r="D250" s="23">
        <v>99</v>
      </c>
      <c r="E250" s="23">
        <v>12490.753809523794</v>
      </c>
      <c r="F250" s="23">
        <f t="shared" si="3"/>
        <v>12490.753809523794</v>
      </c>
    </row>
    <row r="251" spans="1:6" x14ac:dyDescent="0.25">
      <c r="A251" s="25">
        <v>45332</v>
      </c>
      <c r="B251" s="15" t="s">
        <v>95</v>
      </c>
      <c r="C251" s="23"/>
      <c r="D251" s="23">
        <v>20.25</v>
      </c>
      <c r="E251" s="23">
        <v>12470.503809523794</v>
      </c>
      <c r="F251" s="23">
        <f t="shared" si="3"/>
        <v>12470.503809523794</v>
      </c>
    </row>
    <row r="252" spans="1:6" x14ac:dyDescent="0.25">
      <c r="A252" s="25">
        <v>45333</v>
      </c>
      <c r="B252" s="15" t="s">
        <v>96</v>
      </c>
      <c r="C252" s="23"/>
      <c r="D252" s="23">
        <v>61</v>
      </c>
      <c r="E252" s="23">
        <v>12409.503809523794</v>
      </c>
      <c r="F252" s="23">
        <f t="shared" si="3"/>
        <v>12409.503809523794</v>
      </c>
    </row>
    <row r="253" spans="1:6" x14ac:dyDescent="0.25">
      <c r="A253" s="25">
        <v>45333</v>
      </c>
      <c r="B253" s="15" t="s">
        <v>97</v>
      </c>
      <c r="C253" s="23"/>
      <c r="D253" s="23">
        <v>20.25</v>
      </c>
      <c r="E253" s="23">
        <v>12389.253809523794</v>
      </c>
      <c r="F253" s="23">
        <f t="shared" si="3"/>
        <v>12389.253809523794</v>
      </c>
    </row>
    <row r="254" spans="1:6" x14ac:dyDescent="0.25">
      <c r="A254" s="25">
        <v>45334</v>
      </c>
      <c r="B254" s="15" t="s">
        <v>351</v>
      </c>
      <c r="C254" s="23">
        <v>70.166666666666671</v>
      </c>
      <c r="D254" s="23"/>
      <c r="E254" s="23">
        <v>12459.42047619046</v>
      </c>
      <c r="F254" s="23">
        <f t="shared" si="3"/>
        <v>12459.42047619046</v>
      </c>
    </row>
    <row r="255" spans="1:6" x14ac:dyDescent="0.25">
      <c r="A255" s="25">
        <v>45334</v>
      </c>
      <c r="B255" s="15" t="s">
        <v>98</v>
      </c>
      <c r="C255" s="23"/>
      <c r="D255" s="23">
        <v>100.33333333333333</v>
      </c>
      <c r="E255" s="23">
        <v>12359.087142857126</v>
      </c>
      <c r="F255" s="23">
        <f t="shared" si="3"/>
        <v>12359.087142857126</v>
      </c>
    </row>
    <row r="256" spans="1:6" x14ac:dyDescent="0.25">
      <c r="A256" s="25">
        <v>45335</v>
      </c>
      <c r="B256" s="15" t="s">
        <v>352</v>
      </c>
      <c r="C256" s="23">
        <v>45.2</v>
      </c>
      <c r="D256" s="23"/>
      <c r="E256" s="23">
        <v>12404.287142857127</v>
      </c>
      <c r="F256" s="23">
        <f t="shared" si="3"/>
        <v>12404.287142857127</v>
      </c>
    </row>
    <row r="257" spans="1:6" x14ac:dyDescent="0.25">
      <c r="A257" s="25">
        <v>45335</v>
      </c>
      <c r="B257" s="15" t="s">
        <v>99</v>
      </c>
      <c r="C257" s="23"/>
      <c r="D257" s="23">
        <v>5.1428571428571432</v>
      </c>
      <c r="E257" s="23">
        <v>12399.14428571427</v>
      </c>
      <c r="F257" s="23">
        <f t="shared" si="3"/>
        <v>12399.14428571427</v>
      </c>
    </row>
    <row r="258" spans="1:6" x14ac:dyDescent="0.25">
      <c r="A258" s="25">
        <v>45336</v>
      </c>
      <c r="B258" s="15" t="s">
        <v>353</v>
      </c>
      <c r="C258" s="23">
        <v>60.5</v>
      </c>
      <c r="D258" s="23"/>
      <c r="E258" s="23">
        <v>12459.64428571427</v>
      </c>
      <c r="F258" s="23">
        <f t="shared" si="3"/>
        <v>12459.64428571427</v>
      </c>
    </row>
    <row r="259" spans="1:6" x14ac:dyDescent="0.25">
      <c r="A259" s="25">
        <v>45336</v>
      </c>
      <c r="B259" s="15" t="s">
        <v>100</v>
      </c>
      <c r="C259" s="23"/>
      <c r="D259" s="23">
        <v>54.25</v>
      </c>
      <c r="E259" s="23">
        <v>12405.39428571427</v>
      </c>
      <c r="F259" s="23">
        <f t="shared" si="3"/>
        <v>12405.39428571427</v>
      </c>
    </row>
    <row r="260" spans="1:6" x14ac:dyDescent="0.25">
      <c r="A260" s="25">
        <v>45336</v>
      </c>
      <c r="B260" s="15" t="s">
        <v>101</v>
      </c>
      <c r="C260" s="23"/>
      <c r="D260" s="23">
        <v>13</v>
      </c>
      <c r="E260" s="23">
        <v>12392.39428571427</v>
      </c>
      <c r="F260" s="23">
        <f t="shared" si="3"/>
        <v>12392.39428571427</v>
      </c>
    </row>
    <row r="261" spans="1:6" x14ac:dyDescent="0.25">
      <c r="A261" s="25">
        <v>45337</v>
      </c>
      <c r="B261" s="15" t="s">
        <v>354</v>
      </c>
      <c r="C261" s="23">
        <v>10.333333333333334</v>
      </c>
      <c r="D261" s="23"/>
      <c r="E261" s="23">
        <v>12402.727619047604</v>
      </c>
      <c r="F261" s="23">
        <f t="shared" si="3"/>
        <v>12402.727619047604</v>
      </c>
    </row>
    <row r="262" spans="1:6" x14ac:dyDescent="0.25">
      <c r="A262" s="25">
        <v>45337</v>
      </c>
      <c r="B262" s="15" t="s">
        <v>102</v>
      </c>
      <c r="C262" s="23"/>
      <c r="D262" s="23">
        <v>35.25</v>
      </c>
      <c r="E262" s="23">
        <v>12367.477619047604</v>
      </c>
      <c r="F262" s="23">
        <f t="shared" si="3"/>
        <v>12367.477619047604</v>
      </c>
    </row>
    <row r="263" spans="1:6" x14ac:dyDescent="0.25">
      <c r="A263" s="25">
        <v>45338</v>
      </c>
      <c r="B263" s="15" t="s">
        <v>355</v>
      </c>
      <c r="C263" s="23">
        <v>11</v>
      </c>
      <c r="D263" s="23"/>
      <c r="E263" s="23">
        <v>12378.477619047604</v>
      </c>
      <c r="F263" s="23">
        <f t="shared" ref="F263:F326" si="4">F262+C263-D263</f>
        <v>12378.477619047604</v>
      </c>
    </row>
    <row r="264" spans="1:6" x14ac:dyDescent="0.25">
      <c r="A264" s="25">
        <v>45338</v>
      </c>
      <c r="B264" s="15" t="s">
        <v>356</v>
      </c>
      <c r="C264" s="23">
        <v>10.333333333333334</v>
      </c>
      <c r="D264" s="23"/>
      <c r="E264" s="23">
        <v>12388.810952380938</v>
      </c>
      <c r="F264" s="23">
        <f t="shared" si="4"/>
        <v>12388.810952380938</v>
      </c>
    </row>
    <row r="265" spans="1:6" x14ac:dyDescent="0.25">
      <c r="A265" s="25">
        <v>45338</v>
      </c>
      <c r="B265" s="15" t="s">
        <v>103</v>
      </c>
      <c r="C265" s="23"/>
      <c r="D265" s="23">
        <v>60.142857142857146</v>
      </c>
      <c r="E265" s="23">
        <v>12328.668095238081</v>
      </c>
      <c r="F265" s="23">
        <f t="shared" si="4"/>
        <v>12328.668095238081</v>
      </c>
    </row>
    <row r="266" spans="1:6" x14ac:dyDescent="0.25">
      <c r="A266" s="25">
        <v>45339</v>
      </c>
      <c r="B266" s="15" t="s">
        <v>357</v>
      </c>
      <c r="C266" s="23">
        <v>11</v>
      </c>
      <c r="D266" s="23"/>
      <c r="E266" s="23">
        <v>12339.668095238081</v>
      </c>
      <c r="F266" s="23">
        <f t="shared" si="4"/>
        <v>12339.668095238081</v>
      </c>
    </row>
    <row r="267" spans="1:6" x14ac:dyDescent="0.25">
      <c r="A267" s="25">
        <v>45339</v>
      </c>
      <c r="B267" s="15" t="s">
        <v>358</v>
      </c>
      <c r="C267" s="23">
        <v>50.2</v>
      </c>
      <c r="D267" s="23"/>
      <c r="E267" s="23">
        <v>12389.868095238082</v>
      </c>
      <c r="F267" s="23">
        <f t="shared" si="4"/>
        <v>12389.868095238082</v>
      </c>
    </row>
    <row r="268" spans="1:6" x14ac:dyDescent="0.25">
      <c r="A268" s="25">
        <v>45339</v>
      </c>
      <c r="B268" s="15" t="s">
        <v>104</v>
      </c>
      <c r="C268" s="23"/>
      <c r="D268" s="23">
        <v>12.25</v>
      </c>
      <c r="E268" s="23">
        <v>12377.618095238082</v>
      </c>
      <c r="F268" s="23">
        <f t="shared" si="4"/>
        <v>12377.618095238082</v>
      </c>
    </row>
    <row r="269" spans="1:6" x14ac:dyDescent="0.25">
      <c r="A269" s="25">
        <v>45340</v>
      </c>
      <c r="B269" s="15" t="s">
        <v>359</v>
      </c>
      <c r="C269" s="23">
        <v>30.166666666666668</v>
      </c>
      <c r="D269" s="23"/>
      <c r="E269" s="23">
        <v>12407.784761904748</v>
      </c>
      <c r="F269" s="23">
        <f t="shared" si="4"/>
        <v>12407.784761904748</v>
      </c>
    </row>
    <row r="270" spans="1:6" x14ac:dyDescent="0.25">
      <c r="A270" s="25">
        <v>45340</v>
      </c>
      <c r="B270" s="15" t="s">
        <v>105</v>
      </c>
      <c r="C270" s="23"/>
      <c r="D270" s="23">
        <v>30.333333333333332</v>
      </c>
      <c r="E270" s="23">
        <v>12377.451428571414</v>
      </c>
      <c r="F270" s="23">
        <f t="shared" si="4"/>
        <v>12377.451428571414</v>
      </c>
    </row>
    <row r="271" spans="1:6" x14ac:dyDescent="0.25">
      <c r="A271" s="25">
        <v>45342</v>
      </c>
      <c r="B271" s="15" t="s">
        <v>106</v>
      </c>
      <c r="C271" s="23"/>
      <c r="D271" s="23">
        <v>75.166666666666671</v>
      </c>
      <c r="E271" s="23">
        <v>12302.284761904748</v>
      </c>
      <c r="F271" s="23">
        <f t="shared" si="4"/>
        <v>12302.284761904748</v>
      </c>
    </row>
    <row r="272" spans="1:6" x14ac:dyDescent="0.25">
      <c r="A272" s="25">
        <v>45343</v>
      </c>
      <c r="B272" s="15" t="s">
        <v>360</v>
      </c>
      <c r="C272" s="23">
        <v>10.25</v>
      </c>
      <c r="D272" s="23"/>
      <c r="E272" s="23">
        <v>12312.534761904748</v>
      </c>
      <c r="F272" s="23">
        <f t="shared" si="4"/>
        <v>12312.534761904748</v>
      </c>
    </row>
    <row r="273" spans="1:6" x14ac:dyDescent="0.25">
      <c r="A273" s="25">
        <v>45343</v>
      </c>
      <c r="B273" s="15" t="s">
        <v>361</v>
      </c>
      <c r="C273" s="23">
        <v>60.2</v>
      </c>
      <c r="D273" s="23"/>
      <c r="E273" s="23">
        <v>12372.734761904749</v>
      </c>
      <c r="F273" s="23">
        <f t="shared" si="4"/>
        <v>12372.734761904749</v>
      </c>
    </row>
    <row r="274" spans="1:6" x14ac:dyDescent="0.25">
      <c r="A274" s="25">
        <v>45343</v>
      </c>
      <c r="B274" s="15" t="s">
        <v>107</v>
      </c>
      <c r="C274" s="23"/>
      <c r="D274" s="23">
        <v>50.166666666666664</v>
      </c>
      <c r="E274" s="23">
        <v>12322.568095238083</v>
      </c>
      <c r="F274" s="23">
        <f t="shared" si="4"/>
        <v>12322.568095238083</v>
      </c>
    </row>
    <row r="275" spans="1:6" x14ac:dyDescent="0.25">
      <c r="A275" s="25">
        <v>45345</v>
      </c>
      <c r="B275" s="15" t="s">
        <v>108</v>
      </c>
      <c r="C275" s="23"/>
      <c r="D275" s="23">
        <v>45.142857142857146</v>
      </c>
      <c r="E275" s="23">
        <v>12277.425238095226</v>
      </c>
      <c r="F275" s="23">
        <f t="shared" si="4"/>
        <v>12277.425238095226</v>
      </c>
    </row>
    <row r="276" spans="1:6" x14ac:dyDescent="0.25">
      <c r="A276" s="25">
        <v>45346</v>
      </c>
      <c r="B276" s="15" t="s">
        <v>362</v>
      </c>
      <c r="C276" s="23">
        <v>6.333333333333333</v>
      </c>
      <c r="D276" s="23"/>
      <c r="E276" s="23">
        <v>12283.75857142856</v>
      </c>
      <c r="F276" s="23">
        <f t="shared" si="4"/>
        <v>12283.75857142856</v>
      </c>
    </row>
    <row r="277" spans="1:6" x14ac:dyDescent="0.25">
      <c r="A277" s="25">
        <v>45346</v>
      </c>
      <c r="B277" s="15" t="s">
        <v>363</v>
      </c>
      <c r="C277" s="23">
        <v>30.166666666666668</v>
      </c>
      <c r="D277" s="23"/>
      <c r="E277" s="23">
        <v>12313.925238095226</v>
      </c>
      <c r="F277" s="23">
        <f t="shared" si="4"/>
        <v>12313.925238095226</v>
      </c>
    </row>
    <row r="278" spans="1:6" x14ac:dyDescent="0.25">
      <c r="A278" s="25">
        <v>45346</v>
      </c>
      <c r="B278" s="15" t="s">
        <v>364</v>
      </c>
      <c r="C278" s="23">
        <v>50.125</v>
      </c>
      <c r="D278" s="23"/>
      <c r="E278" s="23">
        <v>12364.050238095226</v>
      </c>
      <c r="F278" s="23">
        <f t="shared" si="4"/>
        <v>12364.050238095226</v>
      </c>
    </row>
    <row r="279" spans="1:6" x14ac:dyDescent="0.25">
      <c r="A279" s="25">
        <v>45347</v>
      </c>
      <c r="B279" s="15" t="s">
        <v>109</v>
      </c>
      <c r="C279" s="23"/>
      <c r="D279" s="23">
        <v>18.125</v>
      </c>
      <c r="E279" s="23">
        <v>12345.925238095226</v>
      </c>
      <c r="F279" s="23">
        <f t="shared" si="4"/>
        <v>12345.925238095226</v>
      </c>
    </row>
    <row r="280" spans="1:6" x14ac:dyDescent="0.25">
      <c r="A280" s="25">
        <v>45349</v>
      </c>
      <c r="B280" s="15" t="s">
        <v>365</v>
      </c>
      <c r="C280" s="23">
        <v>80.333333333333329</v>
      </c>
      <c r="D280" s="23"/>
      <c r="E280" s="23">
        <v>12426.25857142856</v>
      </c>
      <c r="F280" s="23">
        <f t="shared" si="4"/>
        <v>12426.25857142856</v>
      </c>
    </row>
    <row r="281" spans="1:6" x14ac:dyDescent="0.25">
      <c r="A281" s="25">
        <v>45349</v>
      </c>
      <c r="B281" s="15" t="s">
        <v>793</v>
      </c>
      <c r="C281" s="23">
        <v>5000</v>
      </c>
      <c r="D281" s="23"/>
      <c r="E281" s="23">
        <v>17426.25857142856</v>
      </c>
      <c r="F281" s="23">
        <f t="shared" si="4"/>
        <v>17426.25857142856</v>
      </c>
    </row>
    <row r="282" spans="1:6" x14ac:dyDescent="0.25">
      <c r="A282" s="25">
        <v>45350</v>
      </c>
      <c r="B282" s="15" t="s">
        <v>366</v>
      </c>
      <c r="C282" s="23">
        <v>10.25</v>
      </c>
      <c r="D282" s="23"/>
      <c r="E282" s="23">
        <v>17436.50857142856</v>
      </c>
      <c r="F282" s="23">
        <f t="shared" si="4"/>
        <v>17436.50857142856</v>
      </c>
    </row>
    <row r="283" spans="1:6" x14ac:dyDescent="0.25">
      <c r="A283" s="25">
        <v>45350</v>
      </c>
      <c r="B283" s="15" t="s">
        <v>110</v>
      </c>
      <c r="C283" s="23"/>
      <c r="D283" s="23">
        <v>11</v>
      </c>
      <c r="E283" s="23">
        <v>17425.50857142856</v>
      </c>
      <c r="F283" s="23">
        <f t="shared" si="4"/>
        <v>17425.50857142856</v>
      </c>
    </row>
    <row r="284" spans="1:6" x14ac:dyDescent="0.25">
      <c r="A284" s="25">
        <v>45353</v>
      </c>
      <c r="B284" s="15" t="s">
        <v>367</v>
      </c>
      <c r="C284" s="23">
        <v>6.25</v>
      </c>
      <c r="D284" s="23"/>
      <c r="E284" s="23">
        <v>17431.75857142856</v>
      </c>
      <c r="F284" s="23">
        <f t="shared" si="4"/>
        <v>17431.75857142856</v>
      </c>
    </row>
    <row r="285" spans="1:6" x14ac:dyDescent="0.25">
      <c r="A285" s="25">
        <v>45353</v>
      </c>
      <c r="B285" s="15" t="s">
        <v>368</v>
      </c>
      <c r="C285" s="23">
        <v>55.125</v>
      </c>
      <c r="D285" s="23"/>
      <c r="E285" s="23">
        <v>17486.88357142856</v>
      </c>
      <c r="F285" s="23">
        <f t="shared" si="4"/>
        <v>17486.88357142856</v>
      </c>
    </row>
    <row r="286" spans="1:6" x14ac:dyDescent="0.25">
      <c r="A286" s="25">
        <v>45353</v>
      </c>
      <c r="B286" s="15" t="s">
        <v>111</v>
      </c>
      <c r="C286" s="23"/>
      <c r="D286" s="23">
        <v>10.125</v>
      </c>
      <c r="E286" s="23">
        <v>17476.75857142856</v>
      </c>
      <c r="F286" s="23">
        <f t="shared" si="4"/>
        <v>17476.75857142856</v>
      </c>
    </row>
    <row r="287" spans="1:6" x14ac:dyDescent="0.25">
      <c r="A287" s="25">
        <v>45353</v>
      </c>
      <c r="B287" s="15" t="s">
        <v>112</v>
      </c>
      <c r="C287" s="23"/>
      <c r="D287" s="23">
        <v>20.2</v>
      </c>
      <c r="E287" s="23">
        <v>17456.558571428559</v>
      </c>
      <c r="F287" s="23">
        <f t="shared" si="4"/>
        <v>17456.558571428559</v>
      </c>
    </row>
    <row r="288" spans="1:6" x14ac:dyDescent="0.25">
      <c r="A288" s="25">
        <v>45353</v>
      </c>
      <c r="B288" s="15" t="s">
        <v>113</v>
      </c>
      <c r="C288" s="23"/>
      <c r="D288" s="23">
        <v>35.125</v>
      </c>
      <c r="E288" s="23">
        <v>17421.433571428559</v>
      </c>
      <c r="F288" s="23">
        <f t="shared" si="4"/>
        <v>17421.433571428559</v>
      </c>
    </row>
    <row r="289" spans="1:6" x14ac:dyDescent="0.25">
      <c r="A289" s="25">
        <v>45353</v>
      </c>
      <c r="B289" s="15" t="s">
        <v>157</v>
      </c>
      <c r="C289" s="23"/>
      <c r="D289" s="23">
        <v>1733.4399999999998</v>
      </c>
      <c r="E289" s="23">
        <v>15687.993571428558</v>
      </c>
      <c r="F289" s="23">
        <f t="shared" si="4"/>
        <v>15687.993571428558</v>
      </c>
    </row>
    <row r="290" spans="1:6" x14ac:dyDescent="0.25">
      <c r="A290" s="25">
        <v>45353</v>
      </c>
      <c r="B290" s="15" t="s">
        <v>159</v>
      </c>
      <c r="C290" s="23"/>
      <c r="D290" s="23">
        <v>1697.4399999999998</v>
      </c>
      <c r="E290" s="23">
        <v>13990.553571428558</v>
      </c>
      <c r="F290" s="23">
        <f t="shared" si="4"/>
        <v>13990.553571428558</v>
      </c>
    </row>
    <row r="291" spans="1:6" x14ac:dyDescent="0.25">
      <c r="A291" s="25">
        <v>45353</v>
      </c>
      <c r="B291" s="15" t="s">
        <v>160</v>
      </c>
      <c r="C291" s="23"/>
      <c r="D291" s="23">
        <v>1697.4399999999998</v>
      </c>
      <c r="E291" s="23">
        <v>12293.113571428557</v>
      </c>
      <c r="F291" s="23">
        <f t="shared" si="4"/>
        <v>12293.113571428557</v>
      </c>
    </row>
    <row r="292" spans="1:6" x14ac:dyDescent="0.25">
      <c r="A292" s="25">
        <v>45353</v>
      </c>
      <c r="B292" s="15" t="s">
        <v>167</v>
      </c>
      <c r="C292" s="23"/>
      <c r="D292" s="23">
        <v>771.68</v>
      </c>
      <c r="E292" s="23">
        <v>11521.433571428557</v>
      </c>
      <c r="F292" s="23">
        <f t="shared" si="4"/>
        <v>11521.433571428557</v>
      </c>
    </row>
    <row r="293" spans="1:6" x14ac:dyDescent="0.25">
      <c r="A293" s="25">
        <v>45354</v>
      </c>
      <c r="B293" s="15" t="s">
        <v>369</v>
      </c>
      <c r="C293" s="23">
        <v>55.2</v>
      </c>
      <c r="D293" s="23"/>
      <c r="E293" s="23">
        <v>11576.633571428558</v>
      </c>
      <c r="F293" s="23">
        <f t="shared" si="4"/>
        <v>11576.633571428558</v>
      </c>
    </row>
    <row r="294" spans="1:6" x14ac:dyDescent="0.25">
      <c r="A294" s="25">
        <v>45354</v>
      </c>
      <c r="B294" s="15" t="s">
        <v>370</v>
      </c>
      <c r="C294" s="23">
        <v>35.125</v>
      </c>
      <c r="D294" s="23"/>
      <c r="E294" s="23">
        <v>11611.758571428558</v>
      </c>
      <c r="F294" s="23">
        <f t="shared" si="4"/>
        <v>11611.758571428558</v>
      </c>
    </row>
    <row r="295" spans="1:6" x14ac:dyDescent="0.25">
      <c r="A295" s="25">
        <v>45356</v>
      </c>
      <c r="B295" s="15" t="s">
        <v>371</v>
      </c>
      <c r="C295" s="23">
        <v>70.333333333333329</v>
      </c>
      <c r="D295" s="23"/>
      <c r="E295" s="23">
        <v>11682.091904761892</v>
      </c>
      <c r="F295" s="23">
        <f t="shared" si="4"/>
        <v>11682.091904761892</v>
      </c>
    </row>
    <row r="296" spans="1:6" x14ac:dyDescent="0.25">
      <c r="A296" s="25">
        <v>45357</v>
      </c>
      <c r="B296" s="15" t="s">
        <v>372</v>
      </c>
      <c r="C296" s="23">
        <v>35.125</v>
      </c>
      <c r="D296" s="23"/>
      <c r="E296" s="23">
        <v>11717.216904761892</v>
      </c>
      <c r="F296" s="23">
        <f t="shared" si="4"/>
        <v>11717.216904761892</v>
      </c>
    </row>
    <row r="297" spans="1:6" x14ac:dyDescent="0.25">
      <c r="A297" s="25">
        <v>45358</v>
      </c>
      <c r="B297" s="15" t="s">
        <v>373</v>
      </c>
      <c r="C297" s="23">
        <v>21</v>
      </c>
      <c r="D297" s="23"/>
      <c r="E297" s="23">
        <v>11738.216904761892</v>
      </c>
      <c r="F297" s="23">
        <f t="shared" si="4"/>
        <v>11738.216904761892</v>
      </c>
    </row>
    <row r="298" spans="1:6" x14ac:dyDescent="0.25">
      <c r="A298" s="25">
        <v>45358</v>
      </c>
      <c r="B298" s="15" t="s">
        <v>114</v>
      </c>
      <c r="C298" s="23"/>
      <c r="D298" s="23">
        <v>50.25</v>
      </c>
      <c r="E298" s="23">
        <v>11687.966904761892</v>
      </c>
      <c r="F298" s="23">
        <f t="shared" si="4"/>
        <v>11687.966904761892</v>
      </c>
    </row>
    <row r="299" spans="1:6" x14ac:dyDescent="0.25">
      <c r="A299" s="25">
        <v>45361</v>
      </c>
      <c r="B299" s="15" t="s">
        <v>374</v>
      </c>
      <c r="C299" s="23">
        <v>30.125</v>
      </c>
      <c r="D299" s="23"/>
      <c r="E299" s="23">
        <v>11718.091904761892</v>
      </c>
      <c r="F299" s="23">
        <f t="shared" si="4"/>
        <v>11718.091904761892</v>
      </c>
    </row>
    <row r="300" spans="1:6" x14ac:dyDescent="0.25">
      <c r="A300" s="25">
        <v>45361</v>
      </c>
      <c r="B300" s="15" t="s">
        <v>375</v>
      </c>
      <c r="C300" s="23">
        <v>12.142857142857142</v>
      </c>
      <c r="D300" s="23"/>
      <c r="E300" s="23">
        <v>11730.234761904749</v>
      </c>
      <c r="F300" s="23">
        <f t="shared" si="4"/>
        <v>11730.234761904749</v>
      </c>
    </row>
    <row r="301" spans="1:6" x14ac:dyDescent="0.25">
      <c r="A301" s="25">
        <v>45361</v>
      </c>
      <c r="B301" s="15" t="s">
        <v>115</v>
      </c>
      <c r="C301" s="23"/>
      <c r="D301" s="23">
        <v>15.125</v>
      </c>
      <c r="E301" s="23">
        <v>11715.109761904749</v>
      </c>
      <c r="F301" s="23">
        <f t="shared" si="4"/>
        <v>11715.109761904749</v>
      </c>
    </row>
    <row r="302" spans="1:6" x14ac:dyDescent="0.25">
      <c r="A302" s="25">
        <v>45365</v>
      </c>
      <c r="B302" s="15" t="s">
        <v>116</v>
      </c>
      <c r="C302" s="23"/>
      <c r="D302" s="23">
        <v>25.5</v>
      </c>
      <c r="E302" s="23">
        <v>11689.609761904749</v>
      </c>
      <c r="F302" s="23">
        <f t="shared" si="4"/>
        <v>11689.609761904749</v>
      </c>
    </row>
    <row r="303" spans="1:6" x14ac:dyDescent="0.25">
      <c r="A303" s="25">
        <v>45366</v>
      </c>
      <c r="B303" s="15" t="s">
        <v>376</v>
      </c>
      <c r="C303" s="23">
        <v>25.111111111111111</v>
      </c>
      <c r="D303" s="23"/>
      <c r="E303" s="23">
        <v>11714.72087301586</v>
      </c>
      <c r="F303" s="23">
        <f t="shared" si="4"/>
        <v>11714.72087301586</v>
      </c>
    </row>
    <row r="304" spans="1:6" x14ac:dyDescent="0.25">
      <c r="A304" s="25">
        <v>45366</v>
      </c>
      <c r="B304" s="15" t="s">
        <v>377</v>
      </c>
      <c r="C304" s="23">
        <v>16</v>
      </c>
      <c r="D304" s="23"/>
      <c r="E304" s="23">
        <v>11730.72087301586</v>
      </c>
      <c r="F304" s="23">
        <f t="shared" si="4"/>
        <v>11730.72087301586</v>
      </c>
    </row>
    <row r="305" spans="1:6" x14ac:dyDescent="0.25">
      <c r="A305" s="25">
        <v>45367</v>
      </c>
      <c r="B305" s="15" t="s">
        <v>378</v>
      </c>
      <c r="C305" s="23">
        <v>12.125</v>
      </c>
      <c r="D305" s="23"/>
      <c r="E305" s="23">
        <v>11742.84587301586</v>
      </c>
      <c r="F305" s="23">
        <f t="shared" si="4"/>
        <v>11742.84587301586</v>
      </c>
    </row>
    <row r="306" spans="1:6" x14ac:dyDescent="0.25">
      <c r="A306" s="25">
        <v>45367</v>
      </c>
      <c r="B306" s="15" t="s">
        <v>379</v>
      </c>
      <c r="C306" s="23">
        <v>40.5</v>
      </c>
      <c r="D306" s="23"/>
      <c r="E306" s="23">
        <v>11783.34587301586</v>
      </c>
      <c r="F306" s="23">
        <f t="shared" si="4"/>
        <v>11783.34587301586</v>
      </c>
    </row>
    <row r="307" spans="1:6" x14ac:dyDescent="0.25">
      <c r="A307" s="25">
        <v>45367</v>
      </c>
      <c r="B307" s="15" t="s">
        <v>117</v>
      </c>
      <c r="C307" s="23"/>
      <c r="D307" s="23">
        <v>15.333333333333334</v>
      </c>
      <c r="E307" s="23">
        <v>11768.012539682526</v>
      </c>
      <c r="F307" s="23">
        <f t="shared" si="4"/>
        <v>11768.012539682526</v>
      </c>
    </row>
    <row r="308" spans="1:6" x14ac:dyDescent="0.25">
      <c r="A308" s="25">
        <v>45367</v>
      </c>
      <c r="B308" s="15" t="s">
        <v>118</v>
      </c>
      <c r="C308" s="23"/>
      <c r="D308" s="23">
        <v>15.2</v>
      </c>
      <c r="E308" s="23">
        <v>11752.812539682525</v>
      </c>
      <c r="F308" s="23">
        <f t="shared" si="4"/>
        <v>11752.812539682525</v>
      </c>
    </row>
    <row r="309" spans="1:6" x14ac:dyDescent="0.25">
      <c r="A309" s="25">
        <v>45369</v>
      </c>
      <c r="B309" s="15" t="s">
        <v>380</v>
      </c>
      <c r="C309" s="23">
        <v>35.111111111111114</v>
      </c>
      <c r="D309" s="23"/>
      <c r="E309" s="23">
        <v>11787.923650793637</v>
      </c>
      <c r="F309" s="23">
        <f t="shared" si="4"/>
        <v>11787.923650793637</v>
      </c>
    </row>
    <row r="310" spans="1:6" x14ac:dyDescent="0.25">
      <c r="A310" s="25">
        <v>45369</v>
      </c>
      <c r="B310" s="15" t="s">
        <v>119</v>
      </c>
      <c r="C310" s="23"/>
      <c r="D310" s="23">
        <v>18.333333333333332</v>
      </c>
      <c r="E310" s="23">
        <v>11769.590317460303</v>
      </c>
      <c r="F310" s="23">
        <f t="shared" si="4"/>
        <v>11769.590317460303</v>
      </c>
    </row>
    <row r="311" spans="1:6" x14ac:dyDescent="0.25">
      <c r="A311" s="25">
        <v>45370</v>
      </c>
      <c r="B311" s="15" t="s">
        <v>381</v>
      </c>
      <c r="C311" s="23">
        <v>15.125</v>
      </c>
      <c r="D311" s="23"/>
      <c r="E311" s="23">
        <v>11784.715317460303</v>
      </c>
      <c r="F311" s="23">
        <f t="shared" si="4"/>
        <v>11784.715317460303</v>
      </c>
    </row>
    <row r="312" spans="1:6" x14ac:dyDescent="0.25">
      <c r="A312" s="25">
        <v>45371</v>
      </c>
      <c r="B312" s="15" t="s">
        <v>120</v>
      </c>
      <c r="C312" s="23"/>
      <c r="D312" s="23">
        <v>20.111111111111111</v>
      </c>
      <c r="E312" s="23">
        <v>11764.604206349191</v>
      </c>
      <c r="F312" s="23">
        <f t="shared" si="4"/>
        <v>11764.604206349191</v>
      </c>
    </row>
    <row r="313" spans="1:6" x14ac:dyDescent="0.25">
      <c r="A313" s="25">
        <v>45372</v>
      </c>
      <c r="B313" s="15" t="s">
        <v>121</v>
      </c>
      <c r="C313" s="23"/>
      <c r="D313" s="23">
        <v>12.2</v>
      </c>
      <c r="E313" s="23">
        <v>11752.404206349191</v>
      </c>
      <c r="F313" s="23">
        <f t="shared" si="4"/>
        <v>11752.404206349191</v>
      </c>
    </row>
    <row r="314" spans="1:6" x14ac:dyDescent="0.25">
      <c r="A314" s="25">
        <v>45374</v>
      </c>
      <c r="B314" s="15" t="s">
        <v>382</v>
      </c>
      <c r="C314" s="23">
        <v>4.166666666666667</v>
      </c>
      <c r="D314" s="23"/>
      <c r="E314" s="23">
        <v>11756.570873015857</v>
      </c>
      <c r="F314" s="23">
        <f t="shared" si="4"/>
        <v>11756.570873015857</v>
      </c>
    </row>
    <row r="315" spans="1:6" x14ac:dyDescent="0.25">
      <c r="A315" s="25">
        <v>45374</v>
      </c>
      <c r="B315" s="15" t="s">
        <v>383</v>
      </c>
      <c r="C315" s="23">
        <v>50.125</v>
      </c>
      <c r="D315" s="23"/>
      <c r="E315" s="23">
        <v>11806.695873015857</v>
      </c>
      <c r="F315" s="23">
        <f t="shared" si="4"/>
        <v>11806.695873015857</v>
      </c>
    </row>
    <row r="316" spans="1:6" x14ac:dyDescent="0.25">
      <c r="A316" s="25">
        <v>45374</v>
      </c>
      <c r="B316" s="15" t="s">
        <v>384</v>
      </c>
      <c r="C316" s="23">
        <v>90.5</v>
      </c>
      <c r="D316" s="23"/>
      <c r="E316" s="23">
        <v>11897.195873015857</v>
      </c>
      <c r="F316" s="23">
        <f t="shared" si="4"/>
        <v>11897.195873015857</v>
      </c>
    </row>
    <row r="317" spans="1:6" x14ac:dyDescent="0.25">
      <c r="A317" s="25">
        <v>45374</v>
      </c>
      <c r="B317" s="15" t="s">
        <v>769</v>
      </c>
      <c r="C317" s="23"/>
      <c r="D317" s="23">
        <v>500</v>
      </c>
      <c r="E317" s="23">
        <v>11397.195873015857</v>
      </c>
      <c r="F317" s="23">
        <f t="shared" si="4"/>
        <v>11397.195873015857</v>
      </c>
    </row>
    <row r="318" spans="1:6" x14ac:dyDescent="0.25">
      <c r="A318" s="25">
        <v>45376</v>
      </c>
      <c r="B318" s="15" t="s">
        <v>769</v>
      </c>
      <c r="C318" s="23"/>
      <c r="D318" s="23">
        <v>500</v>
      </c>
      <c r="E318" s="23">
        <v>10897.195873015857</v>
      </c>
      <c r="F318" s="23">
        <f t="shared" si="4"/>
        <v>10897.195873015857</v>
      </c>
    </row>
    <row r="319" spans="1:6" x14ac:dyDescent="0.25">
      <c r="A319" s="25">
        <v>45377</v>
      </c>
      <c r="B319" s="15" t="s">
        <v>385</v>
      </c>
      <c r="C319" s="23">
        <v>9</v>
      </c>
      <c r="D319" s="23"/>
      <c r="E319" s="23">
        <v>10906.195873015857</v>
      </c>
      <c r="F319" s="23">
        <f t="shared" si="4"/>
        <v>10906.195873015857</v>
      </c>
    </row>
    <row r="320" spans="1:6" x14ac:dyDescent="0.25">
      <c r="A320" s="25">
        <v>45377</v>
      </c>
      <c r="B320" s="15" t="s">
        <v>794</v>
      </c>
      <c r="C320" s="23">
        <v>5500</v>
      </c>
      <c r="D320" s="23"/>
      <c r="E320" s="23">
        <v>16406.195873015859</v>
      </c>
      <c r="F320" s="23">
        <f t="shared" si="4"/>
        <v>16406.195873015859</v>
      </c>
    </row>
    <row r="321" spans="1:6" x14ac:dyDescent="0.25">
      <c r="A321" s="25">
        <v>45378</v>
      </c>
      <c r="B321" s="15" t="s">
        <v>122</v>
      </c>
      <c r="C321" s="23"/>
      <c r="D321" s="23">
        <v>100.5</v>
      </c>
      <c r="E321" s="23">
        <v>16305.695873015859</v>
      </c>
      <c r="F321" s="23">
        <f t="shared" si="4"/>
        <v>16305.695873015859</v>
      </c>
    </row>
    <row r="322" spans="1:6" x14ac:dyDescent="0.25">
      <c r="A322" s="25">
        <v>45379</v>
      </c>
      <c r="B322" s="15" t="s">
        <v>386</v>
      </c>
      <c r="C322" s="23">
        <v>12.166666666666666</v>
      </c>
      <c r="D322" s="23"/>
      <c r="E322" s="23">
        <v>16317.862539682525</v>
      </c>
      <c r="F322" s="23">
        <f t="shared" si="4"/>
        <v>16317.862539682525</v>
      </c>
    </row>
    <row r="323" spans="1:6" x14ac:dyDescent="0.25">
      <c r="A323" s="25">
        <v>45379</v>
      </c>
      <c r="B323" s="15" t="s">
        <v>387</v>
      </c>
      <c r="C323" s="23">
        <v>10.166666666666666</v>
      </c>
      <c r="D323" s="23"/>
      <c r="E323" s="23">
        <v>16328.029206349191</v>
      </c>
      <c r="F323" s="23">
        <f t="shared" si="4"/>
        <v>16328.029206349191</v>
      </c>
    </row>
    <row r="324" spans="1:6" x14ac:dyDescent="0.25">
      <c r="A324" s="25">
        <v>45379</v>
      </c>
      <c r="B324" s="15" t="s">
        <v>388</v>
      </c>
      <c r="C324" s="23">
        <v>55.142857142857146</v>
      </c>
      <c r="D324" s="23"/>
      <c r="E324" s="23">
        <v>16383.172063492048</v>
      </c>
      <c r="F324" s="23">
        <f t="shared" si="4"/>
        <v>16383.172063492048</v>
      </c>
    </row>
    <row r="325" spans="1:6" x14ac:dyDescent="0.25">
      <c r="A325" s="25">
        <v>45379</v>
      </c>
      <c r="B325" s="15" t="s">
        <v>123</v>
      </c>
      <c r="C325" s="23"/>
      <c r="D325" s="23">
        <v>45.333333333333336</v>
      </c>
      <c r="E325" s="23">
        <v>16337.838730158714</v>
      </c>
      <c r="F325" s="23">
        <f t="shared" si="4"/>
        <v>16337.838730158714</v>
      </c>
    </row>
    <row r="326" spans="1:6" x14ac:dyDescent="0.25">
      <c r="A326" s="25">
        <v>45380</v>
      </c>
      <c r="B326" s="15" t="s">
        <v>124</v>
      </c>
      <c r="C326" s="23"/>
      <c r="D326" s="23">
        <v>50.142857142857146</v>
      </c>
      <c r="E326" s="23">
        <v>16287.695873015857</v>
      </c>
      <c r="F326" s="23">
        <f t="shared" si="4"/>
        <v>16287.695873015857</v>
      </c>
    </row>
    <row r="327" spans="1:6" x14ac:dyDescent="0.25">
      <c r="A327" s="25">
        <v>45382</v>
      </c>
      <c r="B327" s="15" t="s">
        <v>157</v>
      </c>
      <c r="C327" s="23"/>
      <c r="D327" s="23">
        <v>1733.4399999999998</v>
      </c>
      <c r="E327" s="23">
        <v>14554.255873015856</v>
      </c>
      <c r="F327" s="23">
        <f t="shared" ref="F327:F390" si="5">F326+C327-D327</f>
        <v>14554.255873015856</v>
      </c>
    </row>
    <row r="328" spans="1:6" x14ac:dyDescent="0.25">
      <c r="A328" s="25">
        <v>45382</v>
      </c>
      <c r="B328" s="15" t="s">
        <v>159</v>
      </c>
      <c r="C328" s="23"/>
      <c r="D328" s="23">
        <v>1697.4399999999998</v>
      </c>
      <c r="E328" s="23">
        <v>12856.815873015856</v>
      </c>
      <c r="F328" s="23">
        <f t="shared" si="5"/>
        <v>12856.815873015856</v>
      </c>
    </row>
    <row r="329" spans="1:6" x14ac:dyDescent="0.25">
      <c r="A329" s="25">
        <v>45382</v>
      </c>
      <c r="B329" s="15" t="s">
        <v>160</v>
      </c>
      <c r="C329" s="23"/>
      <c r="D329" s="23">
        <v>1697.4399999999998</v>
      </c>
      <c r="E329" s="23">
        <v>11159.375873015855</v>
      </c>
      <c r="F329" s="23">
        <f t="shared" si="5"/>
        <v>11159.375873015855</v>
      </c>
    </row>
    <row r="330" spans="1:6" x14ac:dyDescent="0.25">
      <c r="A330" s="25">
        <v>45382</v>
      </c>
      <c r="B330" s="15" t="s">
        <v>167</v>
      </c>
      <c r="C330" s="23"/>
      <c r="D330" s="23">
        <v>771.68</v>
      </c>
      <c r="E330" s="23">
        <v>10387.695873015855</v>
      </c>
      <c r="F330" s="23">
        <f t="shared" si="5"/>
        <v>10387.695873015855</v>
      </c>
    </row>
    <row r="331" spans="1:6" x14ac:dyDescent="0.25">
      <c r="A331" s="25">
        <v>45385</v>
      </c>
      <c r="B331" s="15" t="s">
        <v>389</v>
      </c>
      <c r="C331" s="23">
        <v>25.111111111111111</v>
      </c>
      <c r="D331" s="23"/>
      <c r="E331" s="23">
        <v>10412.806984126966</v>
      </c>
      <c r="F331" s="23">
        <f t="shared" si="5"/>
        <v>10412.806984126966</v>
      </c>
    </row>
    <row r="332" spans="1:6" x14ac:dyDescent="0.25">
      <c r="A332" s="25">
        <v>45385</v>
      </c>
      <c r="B332" s="15" t="s">
        <v>390</v>
      </c>
      <c r="C332" s="23">
        <v>10.125</v>
      </c>
      <c r="D332" s="23"/>
      <c r="E332" s="23">
        <v>10422.931984126966</v>
      </c>
      <c r="F332" s="23">
        <f t="shared" si="5"/>
        <v>10422.931984126966</v>
      </c>
    </row>
    <row r="333" spans="1:6" x14ac:dyDescent="0.25">
      <c r="A333" s="25">
        <v>45385</v>
      </c>
      <c r="B333" s="15" t="s">
        <v>125</v>
      </c>
      <c r="C333" s="23"/>
      <c r="D333" s="23">
        <v>12.2</v>
      </c>
      <c r="E333" s="23">
        <v>10410.731984126965</v>
      </c>
      <c r="F333" s="23">
        <f t="shared" si="5"/>
        <v>10410.731984126965</v>
      </c>
    </row>
    <row r="334" spans="1:6" x14ac:dyDescent="0.25">
      <c r="A334" s="25">
        <v>45386</v>
      </c>
      <c r="B334" s="15" t="s">
        <v>391</v>
      </c>
      <c r="C334" s="23">
        <v>81</v>
      </c>
      <c r="D334" s="23"/>
      <c r="E334" s="23">
        <v>10491.731984126965</v>
      </c>
      <c r="F334" s="23">
        <f t="shared" si="5"/>
        <v>10491.731984126965</v>
      </c>
    </row>
    <row r="335" spans="1:6" x14ac:dyDescent="0.25">
      <c r="A335" s="25">
        <v>45386</v>
      </c>
      <c r="B335" s="15" t="s">
        <v>126</v>
      </c>
      <c r="C335" s="23"/>
      <c r="D335" s="23">
        <v>25.125</v>
      </c>
      <c r="E335" s="23">
        <v>10466.606984126965</v>
      </c>
      <c r="F335" s="23">
        <f t="shared" si="5"/>
        <v>10466.606984126965</v>
      </c>
    </row>
    <row r="336" spans="1:6" x14ac:dyDescent="0.25">
      <c r="A336" s="25">
        <v>45389</v>
      </c>
      <c r="B336" s="15" t="s">
        <v>392</v>
      </c>
      <c r="C336" s="23">
        <v>6.333333333333333</v>
      </c>
      <c r="D336" s="23"/>
      <c r="E336" s="23">
        <v>10472.940317460299</v>
      </c>
      <c r="F336" s="23">
        <f t="shared" si="5"/>
        <v>10472.940317460299</v>
      </c>
    </row>
    <row r="337" spans="1:6" x14ac:dyDescent="0.25">
      <c r="A337" s="25">
        <v>45389</v>
      </c>
      <c r="B337" s="15" t="s">
        <v>127</v>
      </c>
      <c r="C337" s="23"/>
      <c r="D337" s="23">
        <v>20.25</v>
      </c>
      <c r="E337" s="23">
        <v>10452.690317460299</v>
      </c>
      <c r="F337" s="23">
        <f t="shared" si="5"/>
        <v>10452.690317460299</v>
      </c>
    </row>
    <row r="338" spans="1:6" x14ac:dyDescent="0.25">
      <c r="A338" s="25">
        <v>45389</v>
      </c>
      <c r="B338" s="15" t="s">
        <v>128</v>
      </c>
      <c r="C338" s="23"/>
      <c r="D338" s="23">
        <v>12.5</v>
      </c>
      <c r="E338" s="23">
        <v>10440.190317460299</v>
      </c>
      <c r="F338" s="23">
        <f t="shared" si="5"/>
        <v>10440.190317460299</v>
      </c>
    </row>
    <row r="339" spans="1:6" x14ac:dyDescent="0.25">
      <c r="A339" s="25">
        <v>45389</v>
      </c>
      <c r="B339" s="15" t="s">
        <v>4</v>
      </c>
      <c r="C339" s="23"/>
      <c r="D339" s="23">
        <v>177.3</v>
      </c>
      <c r="E339" s="23">
        <v>10262.8903174603</v>
      </c>
      <c r="F339" s="23">
        <f t="shared" si="5"/>
        <v>10262.8903174603</v>
      </c>
    </row>
    <row r="340" spans="1:6" x14ac:dyDescent="0.25">
      <c r="A340" s="25">
        <v>45391</v>
      </c>
      <c r="B340" s="15" t="s">
        <v>393</v>
      </c>
      <c r="C340" s="23">
        <v>5.5</v>
      </c>
      <c r="D340" s="23"/>
      <c r="E340" s="23">
        <v>10268.3903174603</v>
      </c>
      <c r="F340" s="23">
        <f t="shared" si="5"/>
        <v>10268.3903174603</v>
      </c>
    </row>
    <row r="341" spans="1:6" x14ac:dyDescent="0.25">
      <c r="A341" s="25">
        <v>45391</v>
      </c>
      <c r="B341" s="15" t="s">
        <v>394</v>
      </c>
      <c r="C341" s="23">
        <v>8.5</v>
      </c>
      <c r="D341" s="23"/>
      <c r="E341" s="23">
        <v>10276.8903174603</v>
      </c>
      <c r="F341" s="23">
        <f t="shared" si="5"/>
        <v>10276.8903174603</v>
      </c>
    </row>
    <row r="342" spans="1:6" x14ac:dyDescent="0.25">
      <c r="A342" s="25">
        <v>45391</v>
      </c>
      <c r="B342" s="15" t="s">
        <v>395</v>
      </c>
      <c r="C342" s="23">
        <v>45.166666666666664</v>
      </c>
      <c r="D342" s="23"/>
      <c r="E342" s="23">
        <v>10322.056984126966</v>
      </c>
      <c r="F342" s="23">
        <f t="shared" si="5"/>
        <v>10322.056984126966</v>
      </c>
    </row>
    <row r="343" spans="1:6" x14ac:dyDescent="0.25">
      <c r="A343" s="25">
        <v>45393</v>
      </c>
      <c r="B343" s="15" t="s">
        <v>396</v>
      </c>
      <c r="C343" s="23">
        <v>30.333333333333332</v>
      </c>
      <c r="D343" s="23"/>
      <c r="E343" s="23">
        <v>10352.3903174603</v>
      </c>
      <c r="F343" s="23">
        <f t="shared" si="5"/>
        <v>10352.3903174603</v>
      </c>
    </row>
    <row r="344" spans="1:6" x14ac:dyDescent="0.25">
      <c r="A344" s="25">
        <v>45393</v>
      </c>
      <c r="B344" s="15" t="s">
        <v>129</v>
      </c>
      <c r="C344" s="23"/>
      <c r="D344" s="23">
        <v>12.333333333333334</v>
      </c>
      <c r="E344" s="23">
        <v>10340.056984126966</v>
      </c>
      <c r="F344" s="23">
        <f t="shared" si="5"/>
        <v>10340.056984126966</v>
      </c>
    </row>
    <row r="345" spans="1:6" x14ac:dyDescent="0.25">
      <c r="A345" s="25">
        <v>45394</v>
      </c>
      <c r="B345" s="15" t="s">
        <v>397</v>
      </c>
      <c r="C345" s="23">
        <v>90.125</v>
      </c>
      <c r="D345" s="23"/>
      <c r="E345" s="23">
        <v>10430.181984126966</v>
      </c>
      <c r="F345" s="23">
        <f t="shared" si="5"/>
        <v>10430.181984126966</v>
      </c>
    </row>
    <row r="346" spans="1:6" x14ac:dyDescent="0.25">
      <c r="A346" s="25">
        <v>45394</v>
      </c>
      <c r="B346" s="15" t="s">
        <v>130</v>
      </c>
      <c r="C346" s="23"/>
      <c r="D346" s="23">
        <v>35.200000000000003</v>
      </c>
      <c r="E346" s="23">
        <v>10394.981984126965</v>
      </c>
      <c r="F346" s="23">
        <f t="shared" si="5"/>
        <v>10394.981984126965</v>
      </c>
    </row>
    <row r="347" spans="1:6" x14ac:dyDescent="0.25">
      <c r="A347" s="25">
        <v>45395</v>
      </c>
      <c r="B347" s="15" t="s">
        <v>398</v>
      </c>
      <c r="C347" s="23">
        <v>10.333333333333334</v>
      </c>
      <c r="D347" s="23"/>
      <c r="E347" s="23">
        <v>10405.315317460299</v>
      </c>
      <c r="F347" s="23">
        <f t="shared" si="5"/>
        <v>10405.315317460299</v>
      </c>
    </row>
    <row r="348" spans="1:6" x14ac:dyDescent="0.25">
      <c r="A348" s="25">
        <v>45396</v>
      </c>
      <c r="B348" s="15" t="s">
        <v>131</v>
      </c>
      <c r="C348" s="23"/>
      <c r="D348" s="23">
        <v>6.125</v>
      </c>
      <c r="E348" s="23">
        <v>10399.190317460299</v>
      </c>
      <c r="F348" s="23">
        <f t="shared" si="5"/>
        <v>10399.190317460299</v>
      </c>
    </row>
    <row r="349" spans="1:6" x14ac:dyDescent="0.25">
      <c r="A349" s="25">
        <v>45397</v>
      </c>
      <c r="B349" s="15" t="s">
        <v>399</v>
      </c>
      <c r="C349" s="23">
        <v>10.25</v>
      </c>
      <c r="D349" s="23"/>
      <c r="E349" s="23">
        <v>10409.440317460299</v>
      </c>
      <c r="F349" s="23">
        <f t="shared" si="5"/>
        <v>10409.440317460299</v>
      </c>
    </row>
    <row r="350" spans="1:6" x14ac:dyDescent="0.25">
      <c r="A350" s="25">
        <v>45397</v>
      </c>
      <c r="B350" s="15" t="s">
        <v>400</v>
      </c>
      <c r="C350" s="23">
        <v>10.25</v>
      </c>
      <c r="D350" s="23"/>
      <c r="E350" s="23">
        <v>10419.690317460299</v>
      </c>
      <c r="F350" s="23">
        <f t="shared" si="5"/>
        <v>10419.690317460299</v>
      </c>
    </row>
    <row r="351" spans="1:6" x14ac:dyDescent="0.25">
      <c r="A351" s="25">
        <v>45399</v>
      </c>
      <c r="B351" s="15" t="s">
        <v>401</v>
      </c>
      <c r="C351" s="23">
        <v>35.166666666666664</v>
      </c>
      <c r="D351" s="23"/>
      <c r="E351" s="23">
        <v>10454.856984126965</v>
      </c>
      <c r="F351" s="23">
        <f t="shared" si="5"/>
        <v>10454.856984126965</v>
      </c>
    </row>
    <row r="352" spans="1:6" x14ac:dyDescent="0.25">
      <c r="A352" s="25">
        <v>45400</v>
      </c>
      <c r="B352" s="15" t="s">
        <v>402</v>
      </c>
      <c r="C352" s="23">
        <v>7.25</v>
      </c>
      <c r="D352" s="23"/>
      <c r="E352" s="23">
        <v>10462.106984126965</v>
      </c>
      <c r="F352" s="23">
        <f t="shared" si="5"/>
        <v>10462.106984126965</v>
      </c>
    </row>
    <row r="353" spans="1:6" x14ac:dyDescent="0.25">
      <c r="A353" s="25">
        <v>45400</v>
      </c>
      <c r="B353" s="15" t="s">
        <v>403</v>
      </c>
      <c r="C353" s="23">
        <v>45.333333333333336</v>
      </c>
      <c r="D353" s="23"/>
      <c r="E353" s="23">
        <v>10507.440317460299</v>
      </c>
      <c r="F353" s="23">
        <f t="shared" si="5"/>
        <v>10507.440317460299</v>
      </c>
    </row>
    <row r="354" spans="1:6" x14ac:dyDescent="0.25">
      <c r="A354" s="25">
        <v>45401</v>
      </c>
      <c r="B354" s="15" t="s">
        <v>404</v>
      </c>
      <c r="C354" s="23">
        <v>30.5</v>
      </c>
      <c r="D354" s="23"/>
      <c r="E354" s="23">
        <v>10537.940317460299</v>
      </c>
      <c r="F354" s="23">
        <f t="shared" si="5"/>
        <v>10537.940317460299</v>
      </c>
    </row>
    <row r="355" spans="1:6" x14ac:dyDescent="0.25">
      <c r="A355" s="25">
        <v>45402</v>
      </c>
      <c r="B355" s="15" t="s">
        <v>405</v>
      </c>
      <c r="C355" s="23">
        <v>10.142857142857142</v>
      </c>
      <c r="D355" s="23"/>
      <c r="E355" s="23">
        <v>10548.083174603156</v>
      </c>
      <c r="F355" s="23">
        <f t="shared" si="5"/>
        <v>10548.083174603156</v>
      </c>
    </row>
    <row r="356" spans="1:6" x14ac:dyDescent="0.25">
      <c r="A356" s="25">
        <v>45402</v>
      </c>
      <c r="B356" s="15" t="s">
        <v>406</v>
      </c>
      <c r="C356" s="23">
        <v>6.125</v>
      </c>
      <c r="D356" s="23"/>
      <c r="E356" s="23">
        <v>10554.208174603156</v>
      </c>
      <c r="F356" s="23">
        <f t="shared" si="5"/>
        <v>10554.208174603156</v>
      </c>
    </row>
    <row r="357" spans="1:6" x14ac:dyDescent="0.25">
      <c r="A357" s="25">
        <v>45402</v>
      </c>
      <c r="B357" s="15" t="s">
        <v>132</v>
      </c>
      <c r="C357" s="23"/>
      <c r="D357" s="23">
        <v>25.111111111111111</v>
      </c>
      <c r="E357" s="23">
        <v>10529.097063492045</v>
      </c>
      <c r="F357" s="23">
        <f t="shared" si="5"/>
        <v>10529.097063492045</v>
      </c>
    </row>
    <row r="358" spans="1:6" x14ac:dyDescent="0.25">
      <c r="A358" s="25">
        <v>45402</v>
      </c>
      <c r="B358" s="15" t="s">
        <v>133</v>
      </c>
      <c r="C358" s="23"/>
      <c r="D358" s="23">
        <v>25.166666666666668</v>
      </c>
      <c r="E358" s="23">
        <v>10503.930396825379</v>
      </c>
      <c r="F358" s="23">
        <f t="shared" si="5"/>
        <v>10503.930396825379</v>
      </c>
    </row>
    <row r="359" spans="1:6" x14ac:dyDescent="0.25">
      <c r="A359" s="25">
        <v>45404</v>
      </c>
      <c r="B359" s="15" t="s">
        <v>407</v>
      </c>
      <c r="C359" s="23">
        <v>41</v>
      </c>
      <c r="D359" s="23"/>
      <c r="E359" s="23">
        <v>10544.930396825379</v>
      </c>
      <c r="F359" s="23">
        <f t="shared" si="5"/>
        <v>10544.930396825379</v>
      </c>
    </row>
    <row r="360" spans="1:6" x14ac:dyDescent="0.25">
      <c r="A360" s="25">
        <v>45404</v>
      </c>
      <c r="B360" s="15" t="s">
        <v>134</v>
      </c>
      <c r="C360" s="23"/>
      <c r="D360" s="23">
        <v>45.142857142857146</v>
      </c>
      <c r="E360" s="23">
        <v>10499.787539682522</v>
      </c>
      <c r="F360" s="23">
        <f t="shared" si="5"/>
        <v>10499.787539682522</v>
      </c>
    </row>
    <row r="361" spans="1:6" x14ac:dyDescent="0.25">
      <c r="A361" s="25">
        <v>45405</v>
      </c>
      <c r="B361" s="15" t="s">
        <v>408</v>
      </c>
      <c r="C361" s="23">
        <v>10.25</v>
      </c>
      <c r="D361" s="23"/>
      <c r="E361" s="23">
        <v>10510.037539682522</v>
      </c>
      <c r="F361" s="23">
        <f t="shared" si="5"/>
        <v>10510.037539682522</v>
      </c>
    </row>
    <row r="362" spans="1:6" x14ac:dyDescent="0.25">
      <c r="A362" s="25">
        <v>45407</v>
      </c>
      <c r="B362" s="15" t="s">
        <v>409</v>
      </c>
      <c r="C362" s="23">
        <v>10.125</v>
      </c>
      <c r="D362" s="23"/>
      <c r="E362" s="23">
        <v>10520.162539682522</v>
      </c>
      <c r="F362" s="23">
        <f t="shared" si="5"/>
        <v>10520.162539682522</v>
      </c>
    </row>
    <row r="363" spans="1:6" x14ac:dyDescent="0.25">
      <c r="A363" s="25">
        <v>45407</v>
      </c>
      <c r="B363" s="15" t="s">
        <v>410</v>
      </c>
      <c r="C363" s="23">
        <v>70.125</v>
      </c>
      <c r="D363" s="23"/>
      <c r="E363" s="23">
        <v>10590.287539682522</v>
      </c>
      <c r="F363" s="23">
        <f t="shared" si="5"/>
        <v>10590.287539682522</v>
      </c>
    </row>
    <row r="364" spans="1:6" x14ac:dyDescent="0.25">
      <c r="A364" s="25">
        <v>45408</v>
      </c>
      <c r="B364" s="15" t="s">
        <v>411</v>
      </c>
      <c r="C364" s="23">
        <v>8.125</v>
      </c>
      <c r="D364" s="23"/>
      <c r="E364" s="23">
        <v>10598.412539682522</v>
      </c>
      <c r="F364" s="23">
        <f t="shared" si="5"/>
        <v>10598.412539682522</v>
      </c>
    </row>
    <row r="365" spans="1:6" x14ac:dyDescent="0.25">
      <c r="A365" s="25">
        <v>45408</v>
      </c>
      <c r="B365" s="15" t="s">
        <v>412</v>
      </c>
      <c r="C365" s="23">
        <v>50.111111111111114</v>
      </c>
      <c r="D365" s="23"/>
      <c r="E365" s="23">
        <v>10648.523650793633</v>
      </c>
      <c r="F365" s="23">
        <f t="shared" si="5"/>
        <v>10648.523650793633</v>
      </c>
    </row>
    <row r="366" spans="1:6" x14ac:dyDescent="0.25">
      <c r="A366" s="25">
        <v>45408</v>
      </c>
      <c r="B366" s="15" t="s">
        <v>135</v>
      </c>
      <c r="C366" s="23"/>
      <c r="D366" s="23">
        <v>70.5</v>
      </c>
      <c r="E366" s="23">
        <v>10578.023650793633</v>
      </c>
      <c r="F366" s="23">
        <f t="shared" si="5"/>
        <v>10578.023650793633</v>
      </c>
    </row>
    <row r="367" spans="1:6" x14ac:dyDescent="0.25">
      <c r="A367" s="25">
        <v>45409</v>
      </c>
      <c r="B367" s="15" t="s">
        <v>413</v>
      </c>
      <c r="C367" s="23">
        <v>6.333333333333333</v>
      </c>
      <c r="D367" s="23"/>
      <c r="E367" s="23">
        <v>10584.356984126967</v>
      </c>
      <c r="F367" s="23">
        <f t="shared" si="5"/>
        <v>10584.356984126967</v>
      </c>
    </row>
    <row r="368" spans="1:6" x14ac:dyDescent="0.25">
      <c r="A368" s="25">
        <v>45409</v>
      </c>
      <c r="B368" s="15" t="s">
        <v>414</v>
      </c>
      <c r="C368" s="23">
        <v>11</v>
      </c>
      <c r="D368" s="23"/>
      <c r="E368" s="23">
        <v>10595.356984126967</v>
      </c>
      <c r="F368" s="23">
        <f t="shared" si="5"/>
        <v>10595.356984126967</v>
      </c>
    </row>
    <row r="369" spans="1:6" x14ac:dyDescent="0.25">
      <c r="A369" s="25">
        <v>45409</v>
      </c>
      <c r="B369" s="15" t="s">
        <v>795</v>
      </c>
      <c r="C369" s="23">
        <v>6050</v>
      </c>
      <c r="D369" s="23"/>
      <c r="E369" s="23">
        <v>16645.356984126967</v>
      </c>
      <c r="F369" s="23">
        <f t="shared" si="5"/>
        <v>16645.356984126967</v>
      </c>
    </row>
    <row r="370" spans="1:6" x14ac:dyDescent="0.25">
      <c r="A370" s="25">
        <v>45410</v>
      </c>
      <c r="B370" s="15" t="s">
        <v>415</v>
      </c>
      <c r="C370" s="23">
        <v>70.125</v>
      </c>
      <c r="D370" s="23"/>
      <c r="E370" s="23">
        <v>16715.481984126967</v>
      </c>
      <c r="F370" s="23">
        <f t="shared" si="5"/>
        <v>16715.481984126967</v>
      </c>
    </row>
    <row r="371" spans="1:6" x14ac:dyDescent="0.25">
      <c r="A371" s="25">
        <v>45410</v>
      </c>
      <c r="B371" s="15" t="s">
        <v>16</v>
      </c>
      <c r="C371" s="23"/>
      <c r="D371" s="23">
        <v>35.333333333333336</v>
      </c>
      <c r="E371" s="23">
        <v>16680.148650793635</v>
      </c>
      <c r="F371" s="23">
        <f t="shared" si="5"/>
        <v>16680.148650793635</v>
      </c>
    </row>
    <row r="372" spans="1:6" x14ac:dyDescent="0.25">
      <c r="A372" s="25">
        <v>45412</v>
      </c>
      <c r="B372" s="15" t="s">
        <v>416</v>
      </c>
      <c r="C372" s="23">
        <v>90.142857142857139</v>
      </c>
      <c r="D372" s="23"/>
      <c r="E372" s="23">
        <v>16770.291507936494</v>
      </c>
      <c r="F372" s="23">
        <f t="shared" si="5"/>
        <v>16770.291507936494</v>
      </c>
    </row>
    <row r="373" spans="1:6" x14ac:dyDescent="0.25">
      <c r="A373" s="25">
        <v>45412</v>
      </c>
      <c r="B373" s="15" t="s">
        <v>417</v>
      </c>
      <c r="C373" s="23">
        <v>45.5</v>
      </c>
      <c r="D373" s="23"/>
      <c r="E373" s="23">
        <v>16815.791507936494</v>
      </c>
      <c r="F373" s="23">
        <f t="shared" si="5"/>
        <v>16815.791507936494</v>
      </c>
    </row>
    <row r="374" spans="1:6" x14ac:dyDescent="0.25">
      <c r="A374" s="25">
        <v>45413</v>
      </c>
      <c r="B374" s="15" t="s">
        <v>418</v>
      </c>
      <c r="C374" s="23">
        <v>60.125</v>
      </c>
      <c r="D374" s="23"/>
      <c r="E374" s="23">
        <v>16875.916507936494</v>
      </c>
      <c r="F374" s="23">
        <f t="shared" si="5"/>
        <v>16875.916507936494</v>
      </c>
    </row>
    <row r="375" spans="1:6" x14ac:dyDescent="0.25">
      <c r="A375" s="25">
        <v>45413</v>
      </c>
      <c r="B375" s="15" t="s">
        <v>136</v>
      </c>
      <c r="C375" s="23"/>
      <c r="D375" s="23">
        <v>31</v>
      </c>
      <c r="E375" s="23">
        <v>16844.916507936494</v>
      </c>
      <c r="F375" s="23">
        <f t="shared" si="5"/>
        <v>16844.916507936494</v>
      </c>
    </row>
    <row r="376" spans="1:6" x14ac:dyDescent="0.25">
      <c r="A376" s="25">
        <v>45414</v>
      </c>
      <c r="B376" s="15" t="s">
        <v>419</v>
      </c>
      <c r="C376" s="23">
        <v>13</v>
      </c>
      <c r="D376" s="23"/>
      <c r="E376" s="23">
        <v>16857.916507936494</v>
      </c>
      <c r="F376" s="23">
        <f t="shared" si="5"/>
        <v>16857.916507936494</v>
      </c>
    </row>
    <row r="377" spans="1:6" x14ac:dyDescent="0.25">
      <c r="A377" s="25">
        <v>45414</v>
      </c>
      <c r="B377" s="15" t="s">
        <v>420</v>
      </c>
      <c r="C377" s="23">
        <v>3.125</v>
      </c>
      <c r="D377" s="23"/>
      <c r="E377" s="23">
        <v>16861.041507936494</v>
      </c>
      <c r="F377" s="23">
        <f t="shared" si="5"/>
        <v>16861.041507936494</v>
      </c>
    </row>
    <row r="378" spans="1:6" x14ac:dyDescent="0.25">
      <c r="A378" s="25">
        <v>45414</v>
      </c>
      <c r="B378" s="15" t="s">
        <v>421</v>
      </c>
      <c r="C378" s="23">
        <v>40.111111111111114</v>
      </c>
      <c r="D378" s="23"/>
      <c r="E378" s="23">
        <v>16901.152619047603</v>
      </c>
      <c r="F378" s="23">
        <f t="shared" si="5"/>
        <v>16901.152619047603</v>
      </c>
    </row>
    <row r="379" spans="1:6" x14ac:dyDescent="0.25">
      <c r="A379" s="25">
        <v>45414</v>
      </c>
      <c r="B379" s="15" t="s">
        <v>769</v>
      </c>
      <c r="C379" s="23"/>
      <c r="D379" s="23">
        <v>700</v>
      </c>
      <c r="E379" s="23">
        <v>16201.152619047603</v>
      </c>
      <c r="F379" s="23">
        <f t="shared" si="5"/>
        <v>16201.152619047603</v>
      </c>
    </row>
    <row r="380" spans="1:6" x14ac:dyDescent="0.25">
      <c r="A380" s="25">
        <v>45415</v>
      </c>
      <c r="B380" s="15" t="s">
        <v>157</v>
      </c>
      <c r="C380" s="23"/>
      <c r="D380" s="23">
        <v>1733.4399999999998</v>
      </c>
      <c r="E380" s="23">
        <v>14467.712619047603</v>
      </c>
      <c r="F380" s="23">
        <f t="shared" si="5"/>
        <v>14467.712619047603</v>
      </c>
    </row>
    <row r="381" spans="1:6" x14ac:dyDescent="0.25">
      <c r="A381" s="25">
        <v>45415</v>
      </c>
      <c r="B381" s="15" t="s">
        <v>159</v>
      </c>
      <c r="C381" s="23"/>
      <c r="D381" s="23">
        <v>1697.4399999999998</v>
      </c>
      <c r="E381" s="23">
        <v>12770.272619047602</v>
      </c>
      <c r="F381" s="23">
        <f t="shared" si="5"/>
        <v>12770.272619047602</v>
      </c>
    </row>
    <row r="382" spans="1:6" x14ac:dyDescent="0.25">
      <c r="A382" s="25">
        <v>45415</v>
      </c>
      <c r="B382" s="15" t="s">
        <v>160</v>
      </c>
      <c r="C382" s="23"/>
      <c r="D382" s="23">
        <v>1697.4399999999998</v>
      </c>
      <c r="E382" s="23">
        <v>11072.832619047602</v>
      </c>
      <c r="F382" s="23">
        <f t="shared" si="5"/>
        <v>11072.832619047602</v>
      </c>
    </row>
    <row r="383" spans="1:6" x14ac:dyDescent="0.25">
      <c r="A383" s="25">
        <v>45415</v>
      </c>
      <c r="B383" s="15" t="s">
        <v>167</v>
      </c>
      <c r="C383" s="23"/>
      <c r="D383" s="23">
        <v>771.68</v>
      </c>
      <c r="E383" s="23">
        <v>10301.152619047602</v>
      </c>
      <c r="F383" s="23">
        <f t="shared" si="5"/>
        <v>10301.152619047602</v>
      </c>
    </row>
    <row r="384" spans="1:6" x14ac:dyDescent="0.25">
      <c r="A384" s="25">
        <v>45416</v>
      </c>
      <c r="B384" s="15" t="s">
        <v>422</v>
      </c>
      <c r="C384" s="23">
        <v>90.142857142857139</v>
      </c>
      <c r="D384" s="23"/>
      <c r="E384" s="23">
        <v>10391.295476190458</v>
      </c>
      <c r="F384" s="23">
        <f t="shared" si="5"/>
        <v>10391.295476190458</v>
      </c>
    </row>
    <row r="385" spans="1:6" x14ac:dyDescent="0.25">
      <c r="A385" s="25">
        <v>45416</v>
      </c>
      <c r="B385" s="15" t="s">
        <v>423</v>
      </c>
      <c r="C385" s="23">
        <v>90.125</v>
      </c>
      <c r="D385" s="23"/>
      <c r="E385" s="23">
        <v>10481.420476190458</v>
      </c>
      <c r="F385" s="23">
        <f t="shared" si="5"/>
        <v>10481.420476190458</v>
      </c>
    </row>
    <row r="386" spans="1:6" x14ac:dyDescent="0.25">
      <c r="A386" s="25">
        <v>45417</v>
      </c>
      <c r="B386" s="15" t="s">
        <v>424</v>
      </c>
      <c r="C386" s="23">
        <v>50.142857142857146</v>
      </c>
      <c r="D386" s="23"/>
      <c r="E386" s="23">
        <v>10531.563333333315</v>
      </c>
      <c r="F386" s="23">
        <f t="shared" si="5"/>
        <v>10531.563333333315</v>
      </c>
    </row>
    <row r="387" spans="1:6" x14ac:dyDescent="0.25">
      <c r="A387" s="25">
        <v>45418</v>
      </c>
      <c r="B387" s="15" t="s">
        <v>425</v>
      </c>
      <c r="C387" s="23">
        <v>8.5</v>
      </c>
      <c r="D387" s="23"/>
      <c r="E387" s="23">
        <v>10540.063333333315</v>
      </c>
      <c r="F387" s="23">
        <f t="shared" si="5"/>
        <v>10540.063333333315</v>
      </c>
    </row>
    <row r="388" spans="1:6" x14ac:dyDescent="0.25">
      <c r="A388" s="25">
        <v>45418</v>
      </c>
      <c r="B388" s="15" t="s">
        <v>426</v>
      </c>
      <c r="C388" s="23">
        <v>50.2</v>
      </c>
      <c r="D388" s="23"/>
      <c r="E388" s="23">
        <v>10590.263333333316</v>
      </c>
      <c r="F388" s="23">
        <f t="shared" si="5"/>
        <v>10590.263333333316</v>
      </c>
    </row>
    <row r="389" spans="1:6" x14ac:dyDescent="0.25">
      <c r="A389" s="25">
        <v>45418</v>
      </c>
      <c r="B389" s="15" t="s">
        <v>427</v>
      </c>
      <c r="C389" s="23">
        <v>45.333333333333336</v>
      </c>
      <c r="D389" s="23"/>
      <c r="E389" s="23">
        <v>10635.59666666665</v>
      </c>
      <c r="F389" s="23">
        <f t="shared" si="5"/>
        <v>10635.59666666665</v>
      </c>
    </row>
    <row r="390" spans="1:6" x14ac:dyDescent="0.25">
      <c r="A390" s="25">
        <v>45420</v>
      </c>
      <c r="B390" s="15" t="s">
        <v>428</v>
      </c>
      <c r="C390" s="23">
        <v>25.25</v>
      </c>
      <c r="D390" s="23"/>
      <c r="E390" s="23">
        <v>10660.84666666665</v>
      </c>
      <c r="F390" s="23">
        <f t="shared" si="5"/>
        <v>10660.84666666665</v>
      </c>
    </row>
    <row r="391" spans="1:6" x14ac:dyDescent="0.25">
      <c r="A391" s="25">
        <v>45420</v>
      </c>
      <c r="B391" s="15" t="s">
        <v>429</v>
      </c>
      <c r="C391" s="23">
        <v>15.333333333333334</v>
      </c>
      <c r="D391" s="23"/>
      <c r="E391" s="23">
        <v>10676.179999999984</v>
      </c>
      <c r="F391" s="23">
        <f t="shared" ref="F391:F454" si="6">F390+C391-D391</f>
        <v>10676.179999999984</v>
      </c>
    </row>
    <row r="392" spans="1:6" x14ac:dyDescent="0.25">
      <c r="A392" s="25">
        <v>45420</v>
      </c>
      <c r="B392" s="15" t="s">
        <v>430</v>
      </c>
      <c r="C392" s="23">
        <v>90.25</v>
      </c>
      <c r="D392" s="23"/>
      <c r="E392" s="23">
        <v>10766.429999999984</v>
      </c>
      <c r="F392" s="23">
        <f t="shared" si="6"/>
        <v>10766.429999999984</v>
      </c>
    </row>
    <row r="393" spans="1:6" x14ac:dyDescent="0.25">
      <c r="A393" s="25">
        <v>45421</v>
      </c>
      <c r="B393" s="15" t="s">
        <v>431</v>
      </c>
      <c r="C393" s="23">
        <v>45.2</v>
      </c>
      <c r="D393" s="23"/>
      <c r="E393" s="23">
        <v>10811.629999999985</v>
      </c>
      <c r="F393" s="23">
        <f t="shared" si="6"/>
        <v>10811.629999999985</v>
      </c>
    </row>
    <row r="394" spans="1:6" x14ac:dyDescent="0.25">
      <c r="A394" s="25">
        <v>45422</v>
      </c>
      <c r="B394" s="15" t="s">
        <v>432</v>
      </c>
      <c r="C394" s="23">
        <v>20.166666666666668</v>
      </c>
      <c r="D394" s="23"/>
      <c r="E394" s="23">
        <v>10831.796666666651</v>
      </c>
      <c r="F394" s="23">
        <f t="shared" si="6"/>
        <v>10831.796666666651</v>
      </c>
    </row>
    <row r="395" spans="1:6" x14ac:dyDescent="0.25">
      <c r="A395" s="25">
        <v>45423</v>
      </c>
      <c r="B395" s="15" t="s">
        <v>433</v>
      </c>
      <c r="C395" s="23">
        <v>55.2</v>
      </c>
      <c r="D395" s="23"/>
      <c r="E395" s="23">
        <v>10886.996666666651</v>
      </c>
      <c r="F395" s="23">
        <f t="shared" si="6"/>
        <v>10886.996666666651</v>
      </c>
    </row>
    <row r="396" spans="1:6" x14ac:dyDescent="0.25">
      <c r="A396" s="25">
        <v>45424</v>
      </c>
      <c r="B396" s="15" t="s">
        <v>434</v>
      </c>
      <c r="C396" s="23">
        <v>55.111111111111114</v>
      </c>
      <c r="D396" s="23"/>
      <c r="E396" s="23">
        <v>10942.107777777763</v>
      </c>
      <c r="F396" s="23">
        <f t="shared" si="6"/>
        <v>10942.107777777763</v>
      </c>
    </row>
    <row r="397" spans="1:6" x14ac:dyDescent="0.25">
      <c r="A397" s="25">
        <v>45424</v>
      </c>
      <c r="B397" s="15" t="s">
        <v>435</v>
      </c>
      <c r="C397" s="23">
        <v>41</v>
      </c>
      <c r="D397" s="23"/>
      <c r="E397" s="23">
        <v>10983.107777777763</v>
      </c>
      <c r="F397" s="23">
        <f t="shared" si="6"/>
        <v>10983.107777777763</v>
      </c>
    </row>
    <row r="398" spans="1:6" x14ac:dyDescent="0.25">
      <c r="A398" s="25">
        <v>45427</v>
      </c>
      <c r="B398" s="15" t="s">
        <v>436</v>
      </c>
      <c r="C398" s="23">
        <v>70.25</v>
      </c>
      <c r="D398" s="23"/>
      <c r="E398" s="23">
        <v>11053.357777777763</v>
      </c>
      <c r="F398" s="23">
        <f t="shared" si="6"/>
        <v>11053.357777777763</v>
      </c>
    </row>
    <row r="399" spans="1:6" x14ac:dyDescent="0.25">
      <c r="A399" s="25">
        <v>45428</v>
      </c>
      <c r="B399" s="15" t="s">
        <v>137</v>
      </c>
      <c r="C399" s="23"/>
      <c r="D399" s="23">
        <v>25.125</v>
      </c>
      <c r="E399" s="23">
        <v>11028.232777777763</v>
      </c>
      <c r="F399" s="23">
        <f t="shared" si="6"/>
        <v>11028.232777777763</v>
      </c>
    </row>
    <row r="400" spans="1:6" x14ac:dyDescent="0.25">
      <c r="A400" s="25">
        <v>45429</v>
      </c>
      <c r="B400" s="15" t="s">
        <v>437</v>
      </c>
      <c r="C400" s="23">
        <v>90.166666666666671</v>
      </c>
      <c r="D400" s="23"/>
      <c r="E400" s="23">
        <v>11118.399444444429</v>
      </c>
      <c r="F400" s="23">
        <f t="shared" si="6"/>
        <v>11118.399444444429</v>
      </c>
    </row>
    <row r="401" spans="1:6" x14ac:dyDescent="0.25">
      <c r="A401" s="25">
        <v>45430</v>
      </c>
      <c r="B401" s="15" t="s">
        <v>138</v>
      </c>
      <c r="C401" s="23"/>
      <c r="D401" s="23">
        <v>20.25</v>
      </c>
      <c r="E401" s="23">
        <v>11098.149444444429</v>
      </c>
      <c r="F401" s="23">
        <f t="shared" si="6"/>
        <v>11098.149444444429</v>
      </c>
    </row>
    <row r="402" spans="1:6" x14ac:dyDescent="0.25">
      <c r="A402" s="25">
        <v>45432</v>
      </c>
      <c r="B402" s="15" t="s">
        <v>438</v>
      </c>
      <c r="C402" s="23">
        <v>80.111111111111114</v>
      </c>
      <c r="D402" s="23"/>
      <c r="E402" s="23">
        <v>11178.26055555554</v>
      </c>
      <c r="F402" s="23">
        <f t="shared" si="6"/>
        <v>11178.26055555554</v>
      </c>
    </row>
    <row r="403" spans="1:6" x14ac:dyDescent="0.25">
      <c r="A403" s="25">
        <v>45432</v>
      </c>
      <c r="B403" s="15" t="s">
        <v>439</v>
      </c>
      <c r="C403" s="23">
        <v>35.333333333333336</v>
      </c>
      <c r="D403" s="23"/>
      <c r="E403" s="23">
        <v>11213.593888888874</v>
      </c>
      <c r="F403" s="23">
        <f t="shared" si="6"/>
        <v>11213.593888888874</v>
      </c>
    </row>
    <row r="404" spans="1:6" x14ac:dyDescent="0.25">
      <c r="A404" s="25">
        <v>45433</v>
      </c>
      <c r="B404" s="15" t="s">
        <v>440</v>
      </c>
      <c r="C404" s="23">
        <v>8.1111111111111107</v>
      </c>
      <c r="D404" s="23"/>
      <c r="E404" s="23">
        <v>11221.704999999985</v>
      </c>
      <c r="F404" s="23">
        <f t="shared" si="6"/>
        <v>11221.704999999985</v>
      </c>
    </row>
    <row r="405" spans="1:6" x14ac:dyDescent="0.25">
      <c r="A405" s="25">
        <v>45434</v>
      </c>
      <c r="B405" s="15" t="s">
        <v>441</v>
      </c>
      <c r="C405" s="23">
        <v>12.5</v>
      </c>
      <c r="D405" s="23"/>
      <c r="E405" s="23">
        <v>11234.204999999985</v>
      </c>
      <c r="F405" s="23">
        <f t="shared" si="6"/>
        <v>11234.204999999985</v>
      </c>
    </row>
    <row r="406" spans="1:6" x14ac:dyDescent="0.25">
      <c r="A406" s="25">
        <v>45434</v>
      </c>
      <c r="B406" s="15" t="s">
        <v>442</v>
      </c>
      <c r="C406" s="23">
        <v>90.5</v>
      </c>
      <c r="D406" s="23"/>
      <c r="E406" s="23">
        <v>11324.704999999985</v>
      </c>
      <c r="F406" s="23">
        <f t="shared" si="6"/>
        <v>11324.704999999985</v>
      </c>
    </row>
    <row r="407" spans="1:6" x14ac:dyDescent="0.25">
      <c r="A407" s="25">
        <v>45435</v>
      </c>
      <c r="B407" s="15" t="s">
        <v>443</v>
      </c>
      <c r="C407" s="23">
        <v>40.166666666666664</v>
      </c>
      <c r="D407" s="23"/>
      <c r="E407" s="23">
        <v>11364.871666666651</v>
      </c>
      <c r="F407" s="23">
        <f t="shared" si="6"/>
        <v>11364.871666666651</v>
      </c>
    </row>
    <row r="408" spans="1:6" x14ac:dyDescent="0.25">
      <c r="A408" s="25">
        <v>45435</v>
      </c>
      <c r="B408" s="15" t="s">
        <v>139</v>
      </c>
      <c r="C408" s="23"/>
      <c r="D408" s="23">
        <v>26</v>
      </c>
      <c r="E408" s="23">
        <v>11338.871666666651</v>
      </c>
      <c r="F408" s="23">
        <f t="shared" si="6"/>
        <v>11338.871666666651</v>
      </c>
    </row>
    <row r="409" spans="1:6" x14ac:dyDescent="0.25">
      <c r="A409" s="25">
        <v>45436</v>
      </c>
      <c r="B409" s="15" t="s">
        <v>444</v>
      </c>
      <c r="C409" s="23">
        <v>8.1999999999999993</v>
      </c>
      <c r="D409" s="23"/>
      <c r="E409" s="23">
        <v>11347.071666666652</v>
      </c>
      <c r="F409" s="23">
        <f t="shared" si="6"/>
        <v>11347.071666666652</v>
      </c>
    </row>
    <row r="410" spans="1:6" x14ac:dyDescent="0.25">
      <c r="A410" s="25">
        <v>45436</v>
      </c>
      <c r="B410" s="15" t="s">
        <v>445</v>
      </c>
      <c r="C410" s="23">
        <v>80.5</v>
      </c>
      <c r="D410" s="23"/>
      <c r="E410" s="23">
        <v>11427.571666666652</v>
      </c>
      <c r="F410" s="23">
        <f t="shared" si="6"/>
        <v>11427.571666666652</v>
      </c>
    </row>
    <row r="411" spans="1:6" x14ac:dyDescent="0.25">
      <c r="A411" s="25">
        <v>45436</v>
      </c>
      <c r="B411" s="15" t="s">
        <v>446</v>
      </c>
      <c r="C411" s="23">
        <v>90.166666666666671</v>
      </c>
      <c r="D411" s="23"/>
      <c r="E411" s="23">
        <v>11517.738333333318</v>
      </c>
      <c r="F411" s="23">
        <f t="shared" si="6"/>
        <v>11517.738333333318</v>
      </c>
    </row>
    <row r="412" spans="1:6" x14ac:dyDescent="0.25">
      <c r="A412" s="25">
        <v>45437</v>
      </c>
      <c r="B412" s="15" t="s">
        <v>140</v>
      </c>
      <c r="C412" s="23"/>
      <c r="D412" s="23">
        <v>30.2</v>
      </c>
      <c r="E412" s="23">
        <v>11487.538333333317</v>
      </c>
      <c r="F412" s="23">
        <f t="shared" si="6"/>
        <v>11487.538333333317</v>
      </c>
    </row>
    <row r="413" spans="1:6" x14ac:dyDescent="0.25">
      <c r="A413" s="25">
        <v>45438</v>
      </c>
      <c r="B413" s="15" t="s">
        <v>447</v>
      </c>
      <c r="C413" s="23">
        <v>10.199999999999999</v>
      </c>
      <c r="D413" s="23"/>
      <c r="E413" s="23">
        <v>11497.738333333318</v>
      </c>
      <c r="F413" s="23">
        <f t="shared" si="6"/>
        <v>11497.738333333318</v>
      </c>
    </row>
    <row r="414" spans="1:6" x14ac:dyDescent="0.25">
      <c r="A414" s="25">
        <v>45438</v>
      </c>
      <c r="B414" s="15" t="s">
        <v>448</v>
      </c>
      <c r="C414" s="23">
        <v>6.125</v>
      </c>
      <c r="D414" s="23"/>
      <c r="E414" s="23">
        <v>11503.863333333318</v>
      </c>
      <c r="F414" s="23">
        <f t="shared" si="6"/>
        <v>11503.863333333318</v>
      </c>
    </row>
    <row r="415" spans="1:6" x14ac:dyDescent="0.25">
      <c r="A415" s="25">
        <v>45438</v>
      </c>
      <c r="B415" s="15" t="s">
        <v>449</v>
      </c>
      <c r="C415" s="23">
        <v>7.2</v>
      </c>
      <c r="D415" s="23"/>
      <c r="E415" s="23">
        <v>11511.063333333319</v>
      </c>
      <c r="F415" s="23">
        <f t="shared" si="6"/>
        <v>11511.063333333319</v>
      </c>
    </row>
    <row r="416" spans="1:6" x14ac:dyDescent="0.25">
      <c r="A416" s="25">
        <v>45438</v>
      </c>
      <c r="B416" s="15" t="s">
        <v>450</v>
      </c>
      <c r="C416" s="23">
        <v>50.142857142857146</v>
      </c>
      <c r="D416" s="23"/>
      <c r="E416" s="23">
        <v>11561.206190476176</v>
      </c>
      <c r="F416" s="23">
        <f t="shared" si="6"/>
        <v>11561.206190476176</v>
      </c>
    </row>
    <row r="417" spans="1:6" x14ac:dyDescent="0.25">
      <c r="A417" s="25">
        <v>45438</v>
      </c>
      <c r="B417" s="15" t="s">
        <v>796</v>
      </c>
      <c r="C417" s="23">
        <v>13500</v>
      </c>
      <c r="D417" s="23"/>
      <c r="E417" s="23">
        <v>25061.206190476176</v>
      </c>
      <c r="F417" s="23">
        <f t="shared" si="6"/>
        <v>25061.206190476176</v>
      </c>
    </row>
    <row r="418" spans="1:6" x14ac:dyDescent="0.25">
      <c r="A418" s="25">
        <v>45439</v>
      </c>
      <c r="B418" s="15" t="s">
        <v>451</v>
      </c>
      <c r="C418" s="23">
        <v>19</v>
      </c>
      <c r="D418" s="23"/>
      <c r="E418" s="23">
        <v>25080.206190476176</v>
      </c>
      <c r="F418" s="23">
        <f t="shared" si="6"/>
        <v>25080.206190476176</v>
      </c>
    </row>
    <row r="419" spans="1:6" x14ac:dyDescent="0.25">
      <c r="A419" s="25">
        <v>45439</v>
      </c>
      <c r="B419" s="15" t="s">
        <v>452</v>
      </c>
      <c r="C419" s="23">
        <v>9</v>
      </c>
      <c r="D419" s="23"/>
      <c r="E419" s="23">
        <v>25089.206190476176</v>
      </c>
      <c r="F419" s="23">
        <f t="shared" si="6"/>
        <v>25089.206190476176</v>
      </c>
    </row>
    <row r="420" spans="1:6" x14ac:dyDescent="0.25">
      <c r="A420" s="25">
        <v>45439</v>
      </c>
      <c r="B420" s="15" t="s">
        <v>453</v>
      </c>
      <c r="C420" s="23">
        <v>3.1666666666666665</v>
      </c>
      <c r="D420" s="23"/>
      <c r="E420" s="23">
        <v>25092.372857142844</v>
      </c>
      <c r="F420" s="23">
        <f t="shared" si="6"/>
        <v>25092.372857142844</v>
      </c>
    </row>
    <row r="421" spans="1:6" x14ac:dyDescent="0.25">
      <c r="A421" s="25">
        <v>45439</v>
      </c>
      <c r="B421" s="15" t="s">
        <v>454</v>
      </c>
      <c r="C421" s="23">
        <v>35.142857142857146</v>
      </c>
      <c r="D421" s="23"/>
      <c r="E421" s="23">
        <v>25127.515714285702</v>
      </c>
      <c r="F421" s="23">
        <f t="shared" si="6"/>
        <v>25127.515714285702</v>
      </c>
    </row>
    <row r="422" spans="1:6" x14ac:dyDescent="0.25">
      <c r="A422" s="25">
        <v>45440</v>
      </c>
      <c r="B422" s="15" t="s">
        <v>455</v>
      </c>
      <c r="C422" s="23">
        <v>35.25</v>
      </c>
      <c r="D422" s="23"/>
      <c r="E422" s="23">
        <v>25162.765714285702</v>
      </c>
      <c r="F422" s="23">
        <f t="shared" si="6"/>
        <v>25162.765714285702</v>
      </c>
    </row>
    <row r="423" spans="1:6" x14ac:dyDescent="0.25">
      <c r="A423" s="25">
        <v>45442</v>
      </c>
      <c r="B423" s="15" t="s">
        <v>157</v>
      </c>
      <c r="C423" s="23"/>
      <c r="D423" s="23">
        <v>1733.4399999999998</v>
      </c>
      <c r="E423" s="23">
        <v>23429.325714285704</v>
      </c>
      <c r="F423" s="23">
        <f t="shared" si="6"/>
        <v>23429.325714285704</v>
      </c>
    </row>
    <row r="424" spans="1:6" x14ac:dyDescent="0.25">
      <c r="A424" s="25">
        <v>45442</v>
      </c>
      <c r="B424" s="15" t="s">
        <v>159</v>
      </c>
      <c r="C424" s="23"/>
      <c r="D424" s="23">
        <v>1697.4399999999998</v>
      </c>
      <c r="E424" s="23">
        <v>21731.885714285705</v>
      </c>
      <c r="F424" s="23">
        <f t="shared" si="6"/>
        <v>21731.885714285705</v>
      </c>
    </row>
    <row r="425" spans="1:6" x14ac:dyDescent="0.25">
      <c r="A425" s="25">
        <v>45442</v>
      </c>
      <c r="B425" s="15" t="s">
        <v>160</v>
      </c>
      <c r="C425" s="23"/>
      <c r="D425" s="23">
        <v>1697.4399999999998</v>
      </c>
      <c r="E425" s="23">
        <v>20034.445714285706</v>
      </c>
      <c r="F425" s="23">
        <f t="shared" si="6"/>
        <v>20034.445714285706</v>
      </c>
    </row>
    <row r="426" spans="1:6" x14ac:dyDescent="0.25">
      <c r="A426" s="25">
        <v>45442</v>
      </c>
      <c r="B426" s="15" t="s">
        <v>167</v>
      </c>
      <c r="C426" s="23"/>
      <c r="D426" s="23">
        <v>771.68</v>
      </c>
      <c r="E426" s="23">
        <v>19262.765714285706</v>
      </c>
      <c r="F426" s="23">
        <f t="shared" si="6"/>
        <v>19262.765714285706</v>
      </c>
    </row>
    <row r="427" spans="1:6" x14ac:dyDescent="0.25">
      <c r="A427" s="25">
        <v>45443</v>
      </c>
      <c r="B427" s="15" t="s">
        <v>141</v>
      </c>
      <c r="C427" s="23"/>
      <c r="D427" s="23">
        <v>60.5</v>
      </c>
      <c r="E427" s="23">
        <v>19202.265714285706</v>
      </c>
      <c r="F427" s="23">
        <f t="shared" si="6"/>
        <v>19202.265714285706</v>
      </c>
    </row>
    <row r="428" spans="1:6" x14ac:dyDescent="0.25">
      <c r="A428" s="25">
        <v>45444</v>
      </c>
      <c r="B428" s="15" t="s">
        <v>456</v>
      </c>
      <c r="C428" s="23">
        <v>10.25</v>
      </c>
      <c r="D428" s="23"/>
      <c r="E428" s="23">
        <v>19212.515714285706</v>
      </c>
      <c r="F428" s="23">
        <f t="shared" si="6"/>
        <v>19212.515714285706</v>
      </c>
    </row>
    <row r="429" spans="1:6" x14ac:dyDescent="0.25">
      <c r="A429" s="25">
        <v>45444</v>
      </c>
      <c r="B429" s="15" t="s">
        <v>457</v>
      </c>
      <c r="C429" s="23">
        <v>36</v>
      </c>
      <c r="D429" s="23"/>
      <c r="E429" s="23">
        <v>19248.515714285706</v>
      </c>
      <c r="F429" s="23">
        <f t="shared" si="6"/>
        <v>19248.515714285706</v>
      </c>
    </row>
    <row r="430" spans="1:6" x14ac:dyDescent="0.25">
      <c r="A430" s="25">
        <v>45444</v>
      </c>
      <c r="B430" s="15" t="s">
        <v>458</v>
      </c>
      <c r="C430" s="23">
        <v>30.25</v>
      </c>
      <c r="D430" s="23"/>
      <c r="E430" s="23">
        <v>19278.765714285706</v>
      </c>
      <c r="F430" s="23">
        <f t="shared" si="6"/>
        <v>19278.765714285706</v>
      </c>
    </row>
    <row r="431" spans="1:6" x14ac:dyDescent="0.25">
      <c r="A431" s="25">
        <v>45446</v>
      </c>
      <c r="B431" s="15" t="s">
        <v>459</v>
      </c>
      <c r="C431" s="23">
        <v>30.166666666666668</v>
      </c>
      <c r="D431" s="23"/>
      <c r="E431" s="23">
        <v>19308.932380952374</v>
      </c>
      <c r="F431" s="23">
        <f t="shared" si="6"/>
        <v>19308.932380952374</v>
      </c>
    </row>
    <row r="432" spans="1:6" x14ac:dyDescent="0.25">
      <c r="A432" s="25">
        <v>45446</v>
      </c>
      <c r="B432" s="15" t="s">
        <v>460</v>
      </c>
      <c r="C432" s="23">
        <v>60.2</v>
      </c>
      <c r="D432" s="23"/>
      <c r="E432" s="23">
        <v>19369.132380952375</v>
      </c>
      <c r="F432" s="23">
        <f t="shared" si="6"/>
        <v>19369.132380952375</v>
      </c>
    </row>
    <row r="433" spans="1:6" x14ac:dyDescent="0.25">
      <c r="A433" s="25">
        <v>45447</v>
      </c>
      <c r="B433" s="15" t="s">
        <v>461</v>
      </c>
      <c r="C433" s="23">
        <v>70.25</v>
      </c>
      <c r="D433" s="23"/>
      <c r="E433" s="23">
        <v>19439.382380952375</v>
      </c>
      <c r="F433" s="23">
        <f t="shared" si="6"/>
        <v>19439.382380952375</v>
      </c>
    </row>
    <row r="434" spans="1:6" x14ac:dyDescent="0.25">
      <c r="A434" s="25">
        <v>45448</v>
      </c>
      <c r="B434" s="15" t="s">
        <v>462</v>
      </c>
      <c r="C434" s="23">
        <v>3.1111111111111112</v>
      </c>
      <c r="D434" s="23"/>
      <c r="E434" s="23">
        <v>19442.493492063484</v>
      </c>
      <c r="F434" s="23">
        <f t="shared" si="6"/>
        <v>19442.493492063484</v>
      </c>
    </row>
    <row r="435" spans="1:6" x14ac:dyDescent="0.25">
      <c r="A435" s="25">
        <v>45448</v>
      </c>
      <c r="B435" s="15" t="s">
        <v>463</v>
      </c>
      <c r="C435" s="23">
        <v>5.1428571428571432</v>
      </c>
      <c r="D435" s="23"/>
      <c r="E435" s="23">
        <v>19447.636349206343</v>
      </c>
      <c r="F435" s="23">
        <f t="shared" si="6"/>
        <v>19447.636349206343</v>
      </c>
    </row>
    <row r="436" spans="1:6" x14ac:dyDescent="0.25">
      <c r="A436" s="25">
        <v>45448</v>
      </c>
      <c r="B436" s="15" t="s">
        <v>142</v>
      </c>
      <c r="C436" s="23"/>
      <c r="D436" s="23">
        <v>50.166666666666664</v>
      </c>
      <c r="E436" s="23">
        <v>19397.469682539675</v>
      </c>
      <c r="F436" s="23">
        <f t="shared" si="6"/>
        <v>19397.469682539675</v>
      </c>
    </row>
    <row r="437" spans="1:6" x14ac:dyDescent="0.25">
      <c r="A437" s="25">
        <v>45449</v>
      </c>
      <c r="B437" s="15" t="s">
        <v>464</v>
      </c>
      <c r="C437" s="23">
        <v>40.125</v>
      </c>
      <c r="D437" s="23"/>
      <c r="E437" s="23">
        <v>19437.594682539675</v>
      </c>
      <c r="F437" s="23">
        <f t="shared" si="6"/>
        <v>19437.594682539675</v>
      </c>
    </row>
    <row r="438" spans="1:6" x14ac:dyDescent="0.25">
      <c r="A438" s="25">
        <v>45450</v>
      </c>
      <c r="B438" s="15" t="s">
        <v>465</v>
      </c>
      <c r="C438" s="23">
        <v>5.1111111111111107</v>
      </c>
      <c r="D438" s="23"/>
      <c r="E438" s="23">
        <v>19442.705793650784</v>
      </c>
      <c r="F438" s="23">
        <f t="shared" si="6"/>
        <v>19442.705793650784</v>
      </c>
    </row>
    <row r="439" spans="1:6" x14ac:dyDescent="0.25">
      <c r="A439" s="25">
        <v>45450</v>
      </c>
      <c r="B439" s="15" t="s">
        <v>466</v>
      </c>
      <c r="C439" s="23">
        <v>8.125</v>
      </c>
      <c r="D439" s="23"/>
      <c r="E439" s="23">
        <v>19450.830793650784</v>
      </c>
      <c r="F439" s="23">
        <f t="shared" si="6"/>
        <v>19450.830793650784</v>
      </c>
    </row>
    <row r="440" spans="1:6" x14ac:dyDescent="0.25">
      <c r="A440" s="25">
        <v>45450</v>
      </c>
      <c r="B440" s="15" t="s">
        <v>467</v>
      </c>
      <c r="C440" s="23">
        <v>35.25</v>
      </c>
      <c r="D440" s="23"/>
      <c r="E440" s="23">
        <v>19486.080793650784</v>
      </c>
      <c r="F440" s="23">
        <f t="shared" si="6"/>
        <v>19486.080793650784</v>
      </c>
    </row>
    <row r="441" spans="1:6" x14ac:dyDescent="0.25">
      <c r="A441" s="25">
        <v>45450</v>
      </c>
      <c r="B441" s="15" t="s">
        <v>468</v>
      </c>
      <c r="C441" s="23">
        <v>50.142857142857146</v>
      </c>
      <c r="D441" s="23"/>
      <c r="E441" s="23">
        <v>19536.223650793643</v>
      </c>
      <c r="F441" s="23">
        <f t="shared" si="6"/>
        <v>19536.223650793643</v>
      </c>
    </row>
    <row r="442" spans="1:6" x14ac:dyDescent="0.25">
      <c r="A442" s="25">
        <v>45451</v>
      </c>
      <c r="B442" s="15" t="s">
        <v>143</v>
      </c>
      <c r="C442" s="23"/>
      <c r="D442" s="23">
        <v>25.5</v>
      </c>
      <c r="E442" s="23">
        <v>19510.723650793643</v>
      </c>
      <c r="F442" s="23">
        <f t="shared" si="6"/>
        <v>19510.723650793643</v>
      </c>
    </row>
    <row r="443" spans="1:6" x14ac:dyDescent="0.25">
      <c r="A443" s="25">
        <v>45452</v>
      </c>
      <c r="B443" s="15" t="s">
        <v>469</v>
      </c>
      <c r="C443" s="23">
        <v>30.25</v>
      </c>
      <c r="D443" s="23"/>
      <c r="E443" s="23">
        <v>19540.973650793643</v>
      </c>
      <c r="F443" s="23">
        <f t="shared" si="6"/>
        <v>19540.973650793643</v>
      </c>
    </row>
    <row r="444" spans="1:6" x14ac:dyDescent="0.25">
      <c r="A444" s="25">
        <v>45453</v>
      </c>
      <c r="B444" s="15" t="s">
        <v>470</v>
      </c>
      <c r="C444" s="23">
        <v>4.2</v>
      </c>
      <c r="D444" s="23"/>
      <c r="E444" s="23">
        <v>19545.173650793644</v>
      </c>
      <c r="F444" s="23">
        <f t="shared" si="6"/>
        <v>19545.173650793644</v>
      </c>
    </row>
    <row r="445" spans="1:6" x14ac:dyDescent="0.25">
      <c r="A445" s="25">
        <v>45453</v>
      </c>
      <c r="B445" s="15" t="s">
        <v>471</v>
      </c>
      <c r="C445" s="23">
        <v>40.166666666666664</v>
      </c>
      <c r="D445" s="23"/>
      <c r="E445" s="23">
        <v>19585.340317460312</v>
      </c>
      <c r="F445" s="23">
        <f t="shared" si="6"/>
        <v>19585.340317460312</v>
      </c>
    </row>
    <row r="446" spans="1:6" x14ac:dyDescent="0.25">
      <c r="A446" s="25">
        <v>45453</v>
      </c>
      <c r="B446" s="15" t="s">
        <v>144</v>
      </c>
      <c r="C446" s="23"/>
      <c r="D446" s="23">
        <v>40.25</v>
      </c>
      <c r="E446" s="23">
        <v>19545.090317460312</v>
      </c>
      <c r="F446" s="23">
        <f t="shared" si="6"/>
        <v>19545.090317460312</v>
      </c>
    </row>
    <row r="447" spans="1:6" x14ac:dyDescent="0.25">
      <c r="A447" s="25">
        <v>45453</v>
      </c>
      <c r="B447" s="15" t="s">
        <v>145</v>
      </c>
      <c r="C447" s="23"/>
      <c r="D447" s="23">
        <v>80.5</v>
      </c>
      <c r="E447" s="23">
        <v>19464.590317460312</v>
      </c>
      <c r="F447" s="23">
        <f t="shared" si="6"/>
        <v>19464.590317460312</v>
      </c>
    </row>
    <row r="448" spans="1:6" x14ac:dyDescent="0.25">
      <c r="A448" s="25">
        <v>45457</v>
      </c>
      <c r="B448" s="15" t="s">
        <v>472</v>
      </c>
      <c r="C448" s="23">
        <v>55.142857142857146</v>
      </c>
      <c r="D448" s="23"/>
      <c r="E448" s="23">
        <v>19519.73317460317</v>
      </c>
      <c r="F448" s="23">
        <f t="shared" si="6"/>
        <v>19519.73317460317</v>
      </c>
    </row>
    <row r="449" spans="1:6" x14ac:dyDescent="0.25">
      <c r="A449" s="25">
        <v>45458</v>
      </c>
      <c r="B449" s="15" t="s">
        <v>473</v>
      </c>
      <c r="C449" s="23">
        <v>12.25</v>
      </c>
      <c r="D449" s="23"/>
      <c r="E449" s="23">
        <v>19531.98317460317</v>
      </c>
      <c r="F449" s="23">
        <f t="shared" si="6"/>
        <v>19531.98317460317</v>
      </c>
    </row>
    <row r="450" spans="1:6" x14ac:dyDescent="0.25">
      <c r="A450" s="25">
        <v>45458</v>
      </c>
      <c r="B450" s="15" t="s">
        <v>474</v>
      </c>
      <c r="C450" s="23">
        <v>12.333333333333334</v>
      </c>
      <c r="D450" s="23"/>
      <c r="E450" s="23">
        <v>19544.316507936503</v>
      </c>
      <c r="F450" s="23">
        <f t="shared" si="6"/>
        <v>19544.316507936503</v>
      </c>
    </row>
    <row r="451" spans="1:6" x14ac:dyDescent="0.25">
      <c r="A451" s="25">
        <v>45458</v>
      </c>
      <c r="B451" s="15" t="s">
        <v>475</v>
      </c>
      <c r="C451" s="23">
        <v>50.125</v>
      </c>
      <c r="D451" s="23"/>
      <c r="E451" s="23">
        <v>19594.441507936503</v>
      </c>
      <c r="F451" s="23">
        <f t="shared" si="6"/>
        <v>19594.441507936503</v>
      </c>
    </row>
    <row r="452" spans="1:6" x14ac:dyDescent="0.25">
      <c r="A452" s="25">
        <v>45458</v>
      </c>
      <c r="B452" s="15" t="s">
        <v>146</v>
      </c>
      <c r="C452" s="23"/>
      <c r="D452" s="23">
        <v>20.125</v>
      </c>
      <c r="E452" s="23">
        <v>19574.316507936503</v>
      </c>
      <c r="F452" s="23">
        <f t="shared" si="6"/>
        <v>19574.316507936503</v>
      </c>
    </row>
    <row r="453" spans="1:6" x14ac:dyDescent="0.25">
      <c r="A453" s="25">
        <v>45459</v>
      </c>
      <c r="B453" s="15" t="s">
        <v>476</v>
      </c>
      <c r="C453" s="23">
        <v>12.111111111111111</v>
      </c>
      <c r="D453" s="23"/>
      <c r="E453" s="23">
        <v>19586.427619047612</v>
      </c>
      <c r="F453" s="23">
        <f t="shared" si="6"/>
        <v>19586.427619047612</v>
      </c>
    </row>
    <row r="454" spans="1:6" x14ac:dyDescent="0.25">
      <c r="A454" s="25">
        <v>45459</v>
      </c>
      <c r="B454" s="15" t="s">
        <v>147</v>
      </c>
      <c r="C454" s="23"/>
      <c r="D454" s="23">
        <v>55.166666666666664</v>
      </c>
      <c r="E454" s="23">
        <v>19531.260952380944</v>
      </c>
      <c r="F454" s="23">
        <f t="shared" si="6"/>
        <v>19531.260952380944</v>
      </c>
    </row>
    <row r="455" spans="1:6" x14ac:dyDescent="0.25">
      <c r="A455" s="25">
        <v>45460</v>
      </c>
      <c r="B455" s="15" t="s">
        <v>477</v>
      </c>
      <c r="C455" s="23">
        <v>6.1428571428571432</v>
      </c>
      <c r="D455" s="23"/>
      <c r="E455" s="23">
        <v>19537.403809523803</v>
      </c>
      <c r="F455" s="23">
        <f t="shared" ref="F455:F518" si="7">F454+C455-D455</f>
        <v>19537.403809523803</v>
      </c>
    </row>
    <row r="456" spans="1:6" x14ac:dyDescent="0.25">
      <c r="A456" s="25">
        <v>45460</v>
      </c>
      <c r="B456" s="15" t="s">
        <v>478</v>
      </c>
      <c r="C456" s="23">
        <v>35.25</v>
      </c>
      <c r="D456" s="23"/>
      <c r="E456" s="23">
        <v>19572.653809523803</v>
      </c>
      <c r="F456" s="23">
        <f t="shared" si="7"/>
        <v>19572.653809523803</v>
      </c>
    </row>
    <row r="457" spans="1:6" x14ac:dyDescent="0.25">
      <c r="A457" s="25">
        <v>45461</v>
      </c>
      <c r="B457" s="15" t="s">
        <v>479</v>
      </c>
      <c r="C457" s="23">
        <v>5.333333333333333</v>
      </c>
      <c r="D457" s="23"/>
      <c r="E457" s="23">
        <v>19577.987142857135</v>
      </c>
      <c r="F457" s="23">
        <f t="shared" si="7"/>
        <v>19577.987142857135</v>
      </c>
    </row>
    <row r="458" spans="1:6" x14ac:dyDescent="0.25">
      <c r="A458" s="25">
        <v>45461</v>
      </c>
      <c r="B458" s="15" t="s">
        <v>480</v>
      </c>
      <c r="C458" s="23">
        <v>15.2</v>
      </c>
      <c r="D458" s="23"/>
      <c r="E458" s="23">
        <v>19593.187142857136</v>
      </c>
      <c r="F458" s="23">
        <f t="shared" si="7"/>
        <v>19593.187142857136</v>
      </c>
    </row>
    <row r="459" spans="1:6" x14ac:dyDescent="0.25">
      <c r="A459" s="25">
        <v>45462</v>
      </c>
      <c r="B459" s="15" t="s">
        <v>148</v>
      </c>
      <c r="C459" s="23"/>
      <c r="D459" s="23">
        <v>45.111111111111114</v>
      </c>
      <c r="E459" s="23">
        <v>19548.076031746026</v>
      </c>
      <c r="F459" s="23">
        <f t="shared" si="7"/>
        <v>19548.076031746026</v>
      </c>
    </row>
    <row r="460" spans="1:6" x14ac:dyDescent="0.25">
      <c r="A460" s="25">
        <v>45463</v>
      </c>
      <c r="B460" s="15" t="s">
        <v>481</v>
      </c>
      <c r="C460" s="23">
        <v>15.25</v>
      </c>
      <c r="D460" s="23"/>
      <c r="E460" s="23">
        <v>19563.326031746026</v>
      </c>
      <c r="F460" s="23">
        <f t="shared" si="7"/>
        <v>19563.326031746026</v>
      </c>
    </row>
    <row r="461" spans="1:6" x14ac:dyDescent="0.25">
      <c r="A461" s="25">
        <v>45463</v>
      </c>
      <c r="B461" s="15" t="s">
        <v>482</v>
      </c>
      <c r="C461" s="23">
        <v>12.2</v>
      </c>
      <c r="D461" s="23"/>
      <c r="E461" s="23">
        <v>19575.526031746027</v>
      </c>
      <c r="F461" s="23">
        <f t="shared" si="7"/>
        <v>19575.526031746027</v>
      </c>
    </row>
    <row r="462" spans="1:6" x14ac:dyDescent="0.25">
      <c r="A462" s="25">
        <v>45463</v>
      </c>
      <c r="B462" s="15" t="s">
        <v>483</v>
      </c>
      <c r="C462" s="23">
        <v>40.333333333333336</v>
      </c>
      <c r="D462" s="23"/>
      <c r="E462" s="23">
        <v>19615.859365079359</v>
      </c>
      <c r="F462" s="23">
        <f t="shared" si="7"/>
        <v>19615.859365079359</v>
      </c>
    </row>
    <row r="463" spans="1:6" x14ac:dyDescent="0.25">
      <c r="A463" s="25">
        <v>45464</v>
      </c>
      <c r="B463" s="15" t="s">
        <v>484</v>
      </c>
      <c r="C463" s="23">
        <v>20.333333333333332</v>
      </c>
      <c r="D463" s="23"/>
      <c r="E463" s="23">
        <v>19636.192698412691</v>
      </c>
      <c r="F463" s="23">
        <f t="shared" si="7"/>
        <v>19636.192698412691</v>
      </c>
    </row>
    <row r="464" spans="1:6" x14ac:dyDescent="0.25">
      <c r="A464" s="25">
        <v>45464</v>
      </c>
      <c r="B464" s="15" t="s">
        <v>485</v>
      </c>
      <c r="C464" s="23">
        <v>5.1111111111111107</v>
      </c>
      <c r="D464" s="23"/>
      <c r="E464" s="23">
        <v>19641.303809523801</v>
      </c>
      <c r="F464" s="23">
        <f t="shared" si="7"/>
        <v>19641.303809523801</v>
      </c>
    </row>
    <row r="465" spans="1:6" x14ac:dyDescent="0.25">
      <c r="A465" s="25">
        <v>45464</v>
      </c>
      <c r="B465" s="15" t="s">
        <v>486</v>
      </c>
      <c r="C465" s="23">
        <v>12.25</v>
      </c>
      <c r="D465" s="23"/>
      <c r="E465" s="23">
        <v>19653.553809523801</v>
      </c>
      <c r="F465" s="23">
        <f t="shared" si="7"/>
        <v>19653.553809523801</v>
      </c>
    </row>
    <row r="466" spans="1:6" x14ac:dyDescent="0.25">
      <c r="A466" s="25">
        <v>45464</v>
      </c>
      <c r="B466" s="15" t="s">
        <v>487</v>
      </c>
      <c r="C466" s="23">
        <v>6.166666666666667</v>
      </c>
      <c r="D466" s="23"/>
      <c r="E466" s="23">
        <v>19659.720476190469</v>
      </c>
      <c r="F466" s="23">
        <f t="shared" si="7"/>
        <v>19659.720476190469</v>
      </c>
    </row>
    <row r="467" spans="1:6" x14ac:dyDescent="0.25">
      <c r="A467" s="25">
        <v>45464</v>
      </c>
      <c r="B467" s="15" t="s">
        <v>488</v>
      </c>
      <c r="C467" s="23">
        <v>40.25</v>
      </c>
      <c r="D467" s="23"/>
      <c r="E467" s="23">
        <v>19699.970476190469</v>
      </c>
      <c r="F467" s="23">
        <f t="shared" si="7"/>
        <v>19699.970476190469</v>
      </c>
    </row>
    <row r="468" spans="1:6" x14ac:dyDescent="0.25">
      <c r="A468" s="25">
        <v>45465</v>
      </c>
      <c r="B468" s="15" t="s">
        <v>489</v>
      </c>
      <c r="C468" s="23">
        <v>12.333333333333334</v>
      </c>
      <c r="D468" s="23"/>
      <c r="E468" s="23">
        <v>19712.303809523801</v>
      </c>
      <c r="F468" s="23">
        <f t="shared" si="7"/>
        <v>19712.303809523801</v>
      </c>
    </row>
    <row r="469" spans="1:6" x14ac:dyDescent="0.25">
      <c r="A469" s="25">
        <v>45465</v>
      </c>
      <c r="B469" s="15" t="s">
        <v>490</v>
      </c>
      <c r="C469" s="23">
        <v>75.142857142857139</v>
      </c>
      <c r="D469" s="23"/>
      <c r="E469" s="23">
        <v>19787.446666666659</v>
      </c>
      <c r="F469" s="23">
        <f t="shared" si="7"/>
        <v>19787.446666666659</v>
      </c>
    </row>
    <row r="470" spans="1:6" x14ac:dyDescent="0.25">
      <c r="A470" s="25">
        <v>45466</v>
      </c>
      <c r="B470" s="15" t="s">
        <v>149</v>
      </c>
      <c r="C470" s="23"/>
      <c r="D470" s="23">
        <v>15.25</v>
      </c>
      <c r="E470" s="23">
        <v>19772.196666666659</v>
      </c>
      <c r="F470" s="23">
        <f t="shared" si="7"/>
        <v>19772.196666666659</v>
      </c>
    </row>
    <row r="471" spans="1:6" x14ac:dyDescent="0.25">
      <c r="A471" s="25">
        <v>45467</v>
      </c>
      <c r="B471" s="15" t="s">
        <v>150</v>
      </c>
      <c r="C471" s="23"/>
      <c r="D471" s="23">
        <v>80.333333333333329</v>
      </c>
      <c r="E471" s="23">
        <v>19691.863333333327</v>
      </c>
      <c r="F471" s="23">
        <f t="shared" si="7"/>
        <v>19691.863333333327</v>
      </c>
    </row>
    <row r="472" spans="1:6" x14ac:dyDescent="0.25">
      <c r="A472" s="25">
        <v>45469</v>
      </c>
      <c r="B472" s="15" t="s">
        <v>151</v>
      </c>
      <c r="C472" s="23"/>
      <c r="D472" s="23">
        <v>76</v>
      </c>
      <c r="E472" s="23">
        <v>19615.863333333327</v>
      </c>
      <c r="F472" s="23">
        <f t="shared" si="7"/>
        <v>19615.863333333327</v>
      </c>
    </row>
    <row r="473" spans="1:6" x14ac:dyDescent="0.25">
      <c r="A473" s="25">
        <v>45470</v>
      </c>
      <c r="B473" s="15" t="s">
        <v>797</v>
      </c>
      <c r="C473" s="23">
        <v>13525</v>
      </c>
      <c r="D473" s="23"/>
      <c r="E473" s="23">
        <v>33140.863333333327</v>
      </c>
      <c r="F473" s="23">
        <f t="shared" si="7"/>
        <v>33140.863333333327</v>
      </c>
    </row>
    <row r="474" spans="1:6" x14ac:dyDescent="0.25">
      <c r="A474" s="25">
        <v>45470</v>
      </c>
      <c r="B474" s="15" t="s">
        <v>152</v>
      </c>
      <c r="C474" s="23"/>
      <c r="D474" s="23">
        <v>100.5</v>
      </c>
      <c r="E474" s="23">
        <v>33040.363333333327</v>
      </c>
      <c r="F474" s="23">
        <f t="shared" si="7"/>
        <v>33040.363333333327</v>
      </c>
    </row>
    <row r="475" spans="1:6" x14ac:dyDescent="0.25">
      <c r="A475" s="25">
        <v>45471</v>
      </c>
      <c r="B475" s="15" t="s">
        <v>491</v>
      </c>
      <c r="C475" s="23">
        <v>7.1428571428571432</v>
      </c>
      <c r="D475" s="23"/>
      <c r="E475" s="23">
        <v>33047.506190476182</v>
      </c>
      <c r="F475" s="23">
        <f t="shared" si="7"/>
        <v>33047.506190476182</v>
      </c>
    </row>
    <row r="476" spans="1:6" x14ac:dyDescent="0.25">
      <c r="A476" s="25">
        <v>45471</v>
      </c>
      <c r="B476" s="15" t="s">
        <v>492</v>
      </c>
      <c r="C476" s="23">
        <v>13</v>
      </c>
      <c r="D476" s="23"/>
      <c r="E476" s="23">
        <v>33060.506190476182</v>
      </c>
      <c r="F476" s="23">
        <f t="shared" si="7"/>
        <v>33060.506190476182</v>
      </c>
    </row>
    <row r="477" spans="1:6" x14ac:dyDescent="0.25">
      <c r="A477" s="25">
        <v>45473</v>
      </c>
      <c r="B477" s="15" t="s">
        <v>493</v>
      </c>
      <c r="C477" s="23">
        <v>5.1111111111111107</v>
      </c>
      <c r="D477" s="23"/>
      <c r="E477" s="23">
        <v>33065.617301587292</v>
      </c>
      <c r="F477" s="23">
        <f t="shared" si="7"/>
        <v>33065.617301587292</v>
      </c>
    </row>
    <row r="478" spans="1:6" x14ac:dyDescent="0.25">
      <c r="A478" s="25">
        <v>45473</v>
      </c>
      <c r="B478" s="15" t="s">
        <v>153</v>
      </c>
      <c r="C478" s="23"/>
      <c r="D478" s="23">
        <v>5</v>
      </c>
      <c r="E478" s="23">
        <v>33060.617301587292</v>
      </c>
      <c r="F478" s="23">
        <f t="shared" si="7"/>
        <v>33060.617301587292</v>
      </c>
    </row>
    <row r="479" spans="1:6" x14ac:dyDescent="0.25">
      <c r="A479" s="25">
        <v>45473</v>
      </c>
      <c r="B479" s="15" t="s">
        <v>155</v>
      </c>
      <c r="C479" s="23"/>
      <c r="D479" s="23">
        <v>120</v>
      </c>
      <c r="E479" s="23">
        <v>32940.617301587292</v>
      </c>
      <c r="F479" s="23">
        <f t="shared" si="7"/>
        <v>32940.617301587292</v>
      </c>
    </row>
    <row r="480" spans="1:6" x14ac:dyDescent="0.25">
      <c r="A480" s="25">
        <v>45473</v>
      </c>
      <c r="B480" s="15" t="s">
        <v>157</v>
      </c>
      <c r="C480" s="23"/>
      <c r="D480" s="23">
        <v>1733.4399999999998</v>
      </c>
      <c r="E480" s="23">
        <v>31207.177301587293</v>
      </c>
      <c r="F480" s="23">
        <f t="shared" si="7"/>
        <v>31207.177301587293</v>
      </c>
    </row>
    <row r="481" spans="1:6" x14ac:dyDescent="0.25">
      <c r="A481" s="25">
        <v>45473</v>
      </c>
      <c r="B481" s="15" t="s">
        <v>159</v>
      </c>
      <c r="C481" s="23"/>
      <c r="D481" s="23">
        <v>1697.4399999999998</v>
      </c>
      <c r="E481" s="23">
        <v>29509.737301587294</v>
      </c>
      <c r="F481" s="23">
        <f t="shared" si="7"/>
        <v>29509.737301587294</v>
      </c>
    </row>
    <row r="482" spans="1:6" x14ac:dyDescent="0.25">
      <c r="A482" s="25">
        <v>45473</v>
      </c>
      <c r="B482" s="15" t="s">
        <v>160</v>
      </c>
      <c r="C482" s="23"/>
      <c r="D482" s="23">
        <v>1697.4399999999998</v>
      </c>
      <c r="E482" s="23">
        <v>27812.297301587296</v>
      </c>
      <c r="F482" s="23">
        <f t="shared" si="7"/>
        <v>27812.297301587296</v>
      </c>
    </row>
    <row r="483" spans="1:6" x14ac:dyDescent="0.25">
      <c r="A483" s="25">
        <v>45473</v>
      </c>
      <c r="B483" s="15" t="s">
        <v>769</v>
      </c>
      <c r="C483" s="23"/>
      <c r="D483" s="23">
        <v>400</v>
      </c>
      <c r="E483" s="23">
        <v>27412.297301587296</v>
      </c>
      <c r="F483" s="23">
        <f t="shared" si="7"/>
        <v>27412.297301587296</v>
      </c>
    </row>
    <row r="484" spans="1:6" x14ac:dyDescent="0.25">
      <c r="A484" s="25">
        <v>45474</v>
      </c>
      <c r="B484" s="15" t="s">
        <v>494</v>
      </c>
      <c r="C484" s="23">
        <v>12.111111111111111</v>
      </c>
      <c r="D484" s="23"/>
      <c r="E484" s="23">
        <v>27424.408412698405</v>
      </c>
      <c r="F484" s="23">
        <f t="shared" si="7"/>
        <v>27424.408412698405</v>
      </c>
    </row>
    <row r="485" spans="1:6" x14ac:dyDescent="0.25">
      <c r="A485" s="25">
        <v>45474</v>
      </c>
      <c r="B485" s="15" t="s">
        <v>161</v>
      </c>
      <c r="C485" s="23"/>
      <c r="D485" s="23">
        <v>12.25</v>
      </c>
      <c r="E485" s="23">
        <v>27412.158412698405</v>
      </c>
      <c r="F485" s="23">
        <f t="shared" si="7"/>
        <v>27412.158412698405</v>
      </c>
    </row>
    <row r="486" spans="1:6" x14ac:dyDescent="0.25">
      <c r="A486" s="25">
        <v>45474</v>
      </c>
      <c r="B486" s="15" t="s">
        <v>162</v>
      </c>
      <c r="C486" s="23"/>
      <c r="D486" s="23">
        <v>25.142857142857142</v>
      </c>
      <c r="E486" s="23">
        <v>27387.015555555547</v>
      </c>
      <c r="F486" s="23">
        <f t="shared" si="7"/>
        <v>27387.015555555547</v>
      </c>
    </row>
    <row r="487" spans="1:6" x14ac:dyDescent="0.25">
      <c r="A487" s="25">
        <v>45475</v>
      </c>
      <c r="B487" s="15" t="s">
        <v>495</v>
      </c>
      <c r="C487" s="23">
        <v>10.333333333333334</v>
      </c>
      <c r="D487" s="23"/>
      <c r="E487" s="23">
        <v>27397.348888888879</v>
      </c>
      <c r="F487" s="23">
        <f t="shared" si="7"/>
        <v>27397.348888888879</v>
      </c>
    </row>
    <row r="488" spans="1:6" x14ac:dyDescent="0.25">
      <c r="A488" s="25">
        <v>45476</v>
      </c>
      <c r="B488" s="15" t="s">
        <v>496</v>
      </c>
      <c r="C488" s="23">
        <v>15.25</v>
      </c>
      <c r="D488" s="23"/>
      <c r="E488" s="23">
        <v>27412.598888888879</v>
      </c>
      <c r="F488" s="23">
        <f t="shared" si="7"/>
        <v>27412.598888888879</v>
      </c>
    </row>
    <row r="489" spans="1:6" x14ac:dyDescent="0.25">
      <c r="A489" s="25">
        <v>45476</v>
      </c>
      <c r="B489" s="15" t="s">
        <v>497</v>
      </c>
      <c r="C489" s="23">
        <v>6.333333333333333</v>
      </c>
      <c r="D489" s="23"/>
      <c r="E489" s="23">
        <v>27418.932222222211</v>
      </c>
      <c r="F489" s="23">
        <f t="shared" si="7"/>
        <v>27418.932222222211</v>
      </c>
    </row>
    <row r="490" spans="1:6" x14ac:dyDescent="0.25">
      <c r="A490" s="25">
        <v>45476</v>
      </c>
      <c r="B490" s="15" t="s">
        <v>498</v>
      </c>
      <c r="C490" s="23">
        <v>80.25</v>
      </c>
      <c r="D490" s="23"/>
      <c r="E490" s="23">
        <v>27499.182222222211</v>
      </c>
      <c r="F490" s="23">
        <f t="shared" si="7"/>
        <v>27499.182222222211</v>
      </c>
    </row>
    <row r="491" spans="1:6" x14ac:dyDescent="0.25">
      <c r="A491" s="25">
        <v>45477</v>
      </c>
      <c r="B491" s="15" t="s">
        <v>499</v>
      </c>
      <c r="C491" s="23">
        <v>30.142857142857142</v>
      </c>
      <c r="D491" s="23"/>
      <c r="E491" s="23">
        <v>27529.32507936507</v>
      </c>
      <c r="F491" s="23">
        <f t="shared" si="7"/>
        <v>27529.32507936507</v>
      </c>
    </row>
    <row r="492" spans="1:6" x14ac:dyDescent="0.25">
      <c r="A492" s="25">
        <v>45478</v>
      </c>
      <c r="B492" s="15" t="s">
        <v>4</v>
      </c>
      <c r="C492" s="23"/>
      <c r="D492" s="23">
        <v>404.30999999999995</v>
      </c>
      <c r="E492" s="23">
        <v>27125.015079365068</v>
      </c>
      <c r="F492" s="23">
        <f t="shared" si="7"/>
        <v>27125.015079365068</v>
      </c>
    </row>
    <row r="493" spans="1:6" x14ac:dyDescent="0.25">
      <c r="A493" s="25">
        <v>45479</v>
      </c>
      <c r="B493" s="15" t="s">
        <v>163</v>
      </c>
      <c r="C493" s="23"/>
      <c r="D493" s="23">
        <v>11</v>
      </c>
      <c r="E493" s="23">
        <v>27114.015079365068</v>
      </c>
      <c r="F493" s="23">
        <f t="shared" si="7"/>
        <v>27114.015079365068</v>
      </c>
    </row>
    <row r="494" spans="1:6" x14ac:dyDescent="0.25">
      <c r="A494" s="25">
        <v>45481</v>
      </c>
      <c r="B494" s="15" t="s">
        <v>500</v>
      </c>
      <c r="C494" s="23">
        <v>40.5</v>
      </c>
      <c r="D494" s="23"/>
      <c r="E494" s="23">
        <v>27154.515079365068</v>
      </c>
      <c r="F494" s="23">
        <f t="shared" si="7"/>
        <v>27154.515079365068</v>
      </c>
    </row>
    <row r="495" spans="1:6" x14ac:dyDescent="0.25">
      <c r="A495" s="25">
        <v>45485</v>
      </c>
      <c r="B495" s="15" t="s">
        <v>501</v>
      </c>
      <c r="C495" s="23">
        <v>31</v>
      </c>
      <c r="D495" s="23"/>
      <c r="E495" s="23">
        <v>27185.515079365068</v>
      </c>
      <c r="F495" s="23">
        <f t="shared" si="7"/>
        <v>27185.515079365068</v>
      </c>
    </row>
    <row r="496" spans="1:6" x14ac:dyDescent="0.25">
      <c r="A496" s="25">
        <v>45486</v>
      </c>
      <c r="B496" s="15" t="s">
        <v>502</v>
      </c>
      <c r="C496" s="23">
        <v>86</v>
      </c>
      <c r="D496" s="23"/>
      <c r="E496" s="23">
        <v>27271.515079365068</v>
      </c>
      <c r="F496" s="23">
        <f t="shared" si="7"/>
        <v>27271.515079365068</v>
      </c>
    </row>
    <row r="497" spans="1:6" x14ac:dyDescent="0.25">
      <c r="A497" s="25">
        <v>45487</v>
      </c>
      <c r="B497" s="15" t="s">
        <v>503</v>
      </c>
      <c r="C497" s="23">
        <v>30.142857142857142</v>
      </c>
      <c r="D497" s="23"/>
      <c r="E497" s="23">
        <v>27301.657936507927</v>
      </c>
      <c r="F497" s="23">
        <f t="shared" si="7"/>
        <v>27301.657936507927</v>
      </c>
    </row>
    <row r="498" spans="1:6" x14ac:dyDescent="0.25">
      <c r="A498" s="25">
        <v>45488</v>
      </c>
      <c r="B498" s="15" t="s">
        <v>504</v>
      </c>
      <c r="C498" s="23">
        <v>10.166666666666666</v>
      </c>
      <c r="D498" s="23"/>
      <c r="E498" s="23">
        <v>27311.824603174595</v>
      </c>
      <c r="F498" s="23">
        <f t="shared" si="7"/>
        <v>27311.824603174595</v>
      </c>
    </row>
    <row r="499" spans="1:6" x14ac:dyDescent="0.25">
      <c r="A499" s="25">
        <v>45488</v>
      </c>
      <c r="B499" s="15" t="s">
        <v>505</v>
      </c>
      <c r="C499" s="23">
        <v>8.1666666666666661</v>
      </c>
      <c r="D499" s="23"/>
      <c r="E499" s="23">
        <v>27319.991269841263</v>
      </c>
      <c r="F499" s="23">
        <f t="shared" si="7"/>
        <v>27319.991269841263</v>
      </c>
    </row>
    <row r="500" spans="1:6" x14ac:dyDescent="0.25">
      <c r="A500" s="25">
        <v>45489</v>
      </c>
      <c r="B500" s="15" t="s">
        <v>506</v>
      </c>
      <c r="C500" s="23">
        <v>5</v>
      </c>
      <c r="D500" s="23"/>
      <c r="E500" s="23">
        <v>27324.991269841263</v>
      </c>
      <c r="F500" s="23">
        <f t="shared" si="7"/>
        <v>27324.991269841263</v>
      </c>
    </row>
    <row r="501" spans="1:6" x14ac:dyDescent="0.25">
      <c r="A501" s="25">
        <v>45490</v>
      </c>
      <c r="B501" s="15" t="s">
        <v>507</v>
      </c>
      <c r="C501" s="23">
        <v>25.2</v>
      </c>
      <c r="D501" s="23"/>
      <c r="E501" s="23">
        <v>27350.191269841263</v>
      </c>
      <c r="F501" s="23">
        <f t="shared" si="7"/>
        <v>27350.191269841263</v>
      </c>
    </row>
    <row r="502" spans="1:6" x14ac:dyDescent="0.25">
      <c r="A502" s="25">
        <v>45493</v>
      </c>
      <c r="B502" s="15" t="s">
        <v>508</v>
      </c>
      <c r="C502" s="23">
        <v>30.142857142857142</v>
      </c>
      <c r="D502" s="23"/>
      <c r="E502" s="23">
        <v>27380.334126984122</v>
      </c>
      <c r="F502" s="23">
        <f t="shared" si="7"/>
        <v>27380.334126984122</v>
      </c>
    </row>
    <row r="503" spans="1:6" x14ac:dyDescent="0.25">
      <c r="A503" s="25">
        <v>45494</v>
      </c>
      <c r="B503" s="15" t="s">
        <v>509</v>
      </c>
      <c r="C503" s="23">
        <v>10.142857142857142</v>
      </c>
      <c r="D503" s="23"/>
      <c r="E503" s="23">
        <v>27390.476984126981</v>
      </c>
      <c r="F503" s="23">
        <f t="shared" si="7"/>
        <v>27390.476984126981</v>
      </c>
    </row>
    <row r="504" spans="1:6" x14ac:dyDescent="0.25">
      <c r="A504" s="25">
        <v>45494</v>
      </c>
      <c r="B504" s="15" t="s">
        <v>164</v>
      </c>
      <c r="C504" s="23"/>
      <c r="D504" s="23">
        <v>10.125</v>
      </c>
      <c r="E504" s="23">
        <v>27380.351984126981</v>
      </c>
      <c r="F504" s="23">
        <f t="shared" si="7"/>
        <v>27380.351984126981</v>
      </c>
    </row>
    <row r="505" spans="1:6" x14ac:dyDescent="0.25">
      <c r="A505" s="25">
        <v>45495</v>
      </c>
      <c r="B505" s="15" t="s">
        <v>510</v>
      </c>
      <c r="C505" s="23">
        <v>70.2</v>
      </c>
      <c r="D505" s="23"/>
      <c r="E505" s="23">
        <v>27450.551984126982</v>
      </c>
      <c r="F505" s="23">
        <f t="shared" si="7"/>
        <v>27450.551984126982</v>
      </c>
    </row>
    <row r="506" spans="1:6" x14ac:dyDescent="0.25">
      <c r="A506" s="25">
        <v>45495</v>
      </c>
      <c r="B506" s="15" t="s">
        <v>165</v>
      </c>
      <c r="C506" s="23"/>
      <c r="D506" s="23">
        <v>20.333333333333332</v>
      </c>
      <c r="E506" s="23">
        <v>27430.218650793649</v>
      </c>
      <c r="F506" s="23">
        <f t="shared" si="7"/>
        <v>27430.218650793649</v>
      </c>
    </row>
    <row r="507" spans="1:6" x14ac:dyDescent="0.25">
      <c r="A507" s="25">
        <v>45496</v>
      </c>
      <c r="B507" s="15" t="s">
        <v>511</v>
      </c>
      <c r="C507" s="23">
        <v>30.166666666666668</v>
      </c>
      <c r="D507" s="23"/>
      <c r="E507" s="23">
        <v>27460.385317460317</v>
      </c>
      <c r="F507" s="23">
        <f t="shared" si="7"/>
        <v>27460.385317460317</v>
      </c>
    </row>
    <row r="508" spans="1:6" x14ac:dyDescent="0.25">
      <c r="A508" s="25">
        <v>45497</v>
      </c>
      <c r="B508" s="15" t="s">
        <v>512</v>
      </c>
      <c r="C508" s="23">
        <v>15.142857142857142</v>
      </c>
      <c r="D508" s="23"/>
      <c r="E508" s="23">
        <v>27475.528174603176</v>
      </c>
      <c r="F508" s="23">
        <f t="shared" si="7"/>
        <v>27475.528174603176</v>
      </c>
    </row>
    <row r="509" spans="1:6" x14ac:dyDescent="0.25">
      <c r="A509" s="25">
        <v>45497</v>
      </c>
      <c r="B509" s="15" t="s">
        <v>513</v>
      </c>
      <c r="C509" s="23">
        <v>25.166666666666668</v>
      </c>
      <c r="D509" s="23"/>
      <c r="E509" s="23">
        <v>27500.694841269844</v>
      </c>
      <c r="F509" s="23">
        <f t="shared" si="7"/>
        <v>27500.694841269844</v>
      </c>
    </row>
    <row r="510" spans="1:6" x14ac:dyDescent="0.25">
      <c r="A510" s="25">
        <v>45497</v>
      </c>
      <c r="B510" s="15" t="s">
        <v>514</v>
      </c>
      <c r="C510" s="23">
        <v>50.5</v>
      </c>
      <c r="D510" s="23"/>
      <c r="E510" s="23">
        <v>27551.194841269844</v>
      </c>
      <c r="F510" s="23">
        <f t="shared" si="7"/>
        <v>27551.194841269844</v>
      </c>
    </row>
    <row r="511" spans="1:6" x14ac:dyDescent="0.25">
      <c r="A511" s="25">
        <v>45498</v>
      </c>
      <c r="B511" s="15" t="s">
        <v>515</v>
      </c>
      <c r="C511" s="23">
        <v>15.25</v>
      </c>
      <c r="D511" s="23"/>
      <c r="E511" s="23">
        <v>27566.444841269844</v>
      </c>
      <c r="F511" s="23">
        <f t="shared" si="7"/>
        <v>27566.444841269844</v>
      </c>
    </row>
    <row r="512" spans="1:6" x14ac:dyDescent="0.25">
      <c r="A512" s="25">
        <v>45498</v>
      </c>
      <c r="B512" s="15" t="s">
        <v>798</v>
      </c>
      <c r="C512" s="23">
        <v>9200</v>
      </c>
      <c r="D512" s="23"/>
      <c r="E512" s="23">
        <v>36766.44484126984</v>
      </c>
      <c r="F512" s="23">
        <f t="shared" si="7"/>
        <v>36766.44484126984</v>
      </c>
    </row>
    <row r="513" spans="1:6" x14ac:dyDescent="0.25">
      <c r="A513" s="25">
        <v>45500</v>
      </c>
      <c r="B513" s="15" t="s">
        <v>516</v>
      </c>
      <c r="C513" s="23">
        <v>45.5</v>
      </c>
      <c r="D513" s="23"/>
      <c r="E513" s="23">
        <v>36811.94484126984</v>
      </c>
      <c r="F513" s="23">
        <f t="shared" si="7"/>
        <v>36811.94484126984</v>
      </c>
    </row>
    <row r="514" spans="1:6" x14ac:dyDescent="0.25">
      <c r="A514" s="25">
        <v>45500</v>
      </c>
      <c r="B514" s="15" t="s">
        <v>166</v>
      </c>
      <c r="C514" s="23"/>
      <c r="D514" s="23">
        <v>40.200000000000003</v>
      </c>
      <c r="E514" s="23">
        <v>36771.744841269843</v>
      </c>
      <c r="F514" s="23">
        <f t="shared" si="7"/>
        <v>36771.744841269843</v>
      </c>
    </row>
    <row r="515" spans="1:6" x14ac:dyDescent="0.25">
      <c r="A515" s="25">
        <v>45501</v>
      </c>
      <c r="B515" s="15" t="s">
        <v>517</v>
      </c>
      <c r="C515" s="23">
        <v>10</v>
      </c>
      <c r="D515" s="23"/>
      <c r="E515" s="23">
        <v>36781.744841269843</v>
      </c>
      <c r="F515" s="23">
        <f t="shared" si="7"/>
        <v>36781.744841269843</v>
      </c>
    </row>
    <row r="516" spans="1:6" x14ac:dyDescent="0.25">
      <c r="A516" s="25">
        <v>45501</v>
      </c>
      <c r="B516" s="15" t="s">
        <v>518</v>
      </c>
      <c r="C516" s="23">
        <v>8.1666666666666661</v>
      </c>
      <c r="D516" s="23"/>
      <c r="E516" s="23">
        <v>36789.911507936507</v>
      </c>
      <c r="F516" s="23">
        <f t="shared" si="7"/>
        <v>36789.911507936507</v>
      </c>
    </row>
    <row r="517" spans="1:6" x14ac:dyDescent="0.25">
      <c r="A517" s="25">
        <v>45501</v>
      </c>
      <c r="B517" s="15" t="s">
        <v>519</v>
      </c>
      <c r="C517" s="23">
        <v>40.200000000000003</v>
      </c>
      <c r="D517" s="23"/>
      <c r="E517" s="23">
        <v>36830.111507936504</v>
      </c>
      <c r="F517" s="23">
        <f t="shared" si="7"/>
        <v>36830.111507936504</v>
      </c>
    </row>
    <row r="518" spans="1:6" x14ac:dyDescent="0.25">
      <c r="A518" s="25">
        <v>45503</v>
      </c>
      <c r="B518" s="15" t="s">
        <v>520</v>
      </c>
      <c r="C518" s="23">
        <v>45.2</v>
      </c>
      <c r="D518" s="23"/>
      <c r="E518" s="23">
        <v>36875.311507936502</v>
      </c>
      <c r="F518" s="23">
        <f t="shared" si="7"/>
        <v>36875.311507936502</v>
      </c>
    </row>
    <row r="519" spans="1:6" x14ac:dyDescent="0.25">
      <c r="A519" s="25">
        <v>45504</v>
      </c>
      <c r="B519" s="15" t="s">
        <v>153</v>
      </c>
      <c r="C519" s="23"/>
      <c r="D519" s="23">
        <v>5</v>
      </c>
      <c r="E519" s="23">
        <v>36870.311507936502</v>
      </c>
      <c r="F519" s="23">
        <f t="shared" ref="F519:F582" si="8">F518+C519-D519</f>
        <v>36870.311507936502</v>
      </c>
    </row>
    <row r="520" spans="1:6" x14ac:dyDescent="0.25">
      <c r="A520" s="25">
        <v>45504</v>
      </c>
      <c r="B520" s="15" t="s">
        <v>155</v>
      </c>
      <c r="C520" s="23"/>
      <c r="D520" s="23">
        <v>120</v>
      </c>
      <c r="E520" s="23">
        <v>36750.311507936502</v>
      </c>
      <c r="F520" s="23">
        <f t="shared" si="8"/>
        <v>36750.311507936502</v>
      </c>
    </row>
    <row r="521" spans="1:6" x14ac:dyDescent="0.25">
      <c r="A521" s="25">
        <v>45504</v>
      </c>
      <c r="B521" s="15" t="s">
        <v>157</v>
      </c>
      <c r="C521" s="23"/>
      <c r="D521" s="23">
        <v>1733.4399999999998</v>
      </c>
      <c r="E521" s="23">
        <v>35016.871507936499</v>
      </c>
      <c r="F521" s="23">
        <f t="shared" si="8"/>
        <v>35016.871507936499</v>
      </c>
    </row>
    <row r="522" spans="1:6" x14ac:dyDescent="0.25">
      <c r="A522" s="25">
        <v>45504</v>
      </c>
      <c r="B522" s="15" t="s">
        <v>159</v>
      </c>
      <c r="C522" s="23"/>
      <c r="D522" s="23">
        <v>1697.4399999999998</v>
      </c>
      <c r="E522" s="23">
        <v>33319.431507936497</v>
      </c>
      <c r="F522" s="23">
        <f t="shared" si="8"/>
        <v>33319.431507936497</v>
      </c>
    </row>
    <row r="523" spans="1:6" x14ac:dyDescent="0.25">
      <c r="A523" s="25">
        <v>45504</v>
      </c>
      <c r="B523" s="15" t="s">
        <v>160</v>
      </c>
      <c r="C523" s="23"/>
      <c r="D523" s="23">
        <v>1697.4399999999998</v>
      </c>
      <c r="E523" s="23">
        <v>31621.991507936498</v>
      </c>
      <c r="F523" s="23">
        <f t="shared" si="8"/>
        <v>31621.991507936498</v>
      </c>
    </row>
    <row r="524" spans="1:6" x14ac:dyDescent="0.25">
      <c r="A524" s="25">
        <v>45504</v>
      </c>
      <c r="B524" s="15" t="s">
        <v>167</v>
      </c>
      <c r="C524" s="23"/>
      <c r="D524" s="23">
        <v>771.68</v>
      </c>
      <c r="E524" s="23">
        <v>30850.311507936498</v>
      </c>
      <c r="F524" s="23">
        <f t="shared" si="8"/>
        <v>30850.311507936498</v>
      </c>
    </row>
    <row r="525" spans="1:6" x14ac:dyDescent="0.25">
      <c r="A525" s="25">
        <v>45505</v>
      </c>
      <c r="B525" s="15" t="s">
        <v>521</v>
      </c>
      <c r="C525" s="23">
        <v>35.125</v>
      </c>
      <c r="D525" s="23"/>
      <c r="E525" s="23">
        <v>30885.436507936498</v>
      </c>
      <c r="F525" s="23">
        <f t="shared" si="8"/>
        <v>30885.436507936498</v>
      </c>
    </row>
    <row r="526" spans="1:6" x14ac:dyDescent="0.25">
      <c r="A526" s="25">
        <v>45506</v>
      </c>
      <c r="B526" s="15" t="s">
        <v>522</v>
      </c>
      <c r="C526" s="23">
        <v>13</v>
      </c>
      <c r="D526" s="23"/>
      <c r="E526" s="23">
        <v>30898.436507936498</v>
      </c>
      <c r="F526" s="23">
        <f t="shared" si="8"/>
        <v>30898.436507936498</v>
      </c>
    </row>
    <row r="527" spans="1:6" x14ac:dyDescent="0.25">
      <c r="A527" s="25">
        <v>45506</v>
      </c>
      <c r="B527" s="15" t="s">
        <v>523</v>
      </c>
      <c r="C527" s="23">
        <v>41</v>
      </c>
      <c r="D527" s="23"/>
      <c r="E527" s="23">
        <v>30939.436507936498</v>
      </c>
      <c r="F527" s="23">
        <f t="shared" si="8"/>
        <v>30939.436507936498</v>
      </c>
    </row>
    <row r="528" spans="1:6" x14ac:dyDescent="0.25">
      <c r="A528" s="25">
        <v>45506</v>
      </c>
      <c r="B528" s="15" t="s">
        <v>169</v>
      </c>
      <c r="C528" s="23"/>
      <c r="D528" s="23">
        <v>50.125</v>
      </c>
      <c r="E528" s="23">
        <v>30889.311507936498</v>
      </c>
      <c r="F528" s="23">
        <f t="shared" si="8"/>
        <v>30889.311507936498</v>
      </c>
    </row>
    <row r="529" spans="1:6" x14ac:dyDescent="0.25">
      <c r="A529" s="25">
        <v>45507</v>
      </c>
      <c r="B529" s="15" t="s">
        <v>524</v>
      </c>
      <c r="C529" s="23">
        <v>10.5</v>
      </c>
      <c r="D529" s="23"/>
      <c r="E529" s="23">
        <v>30899.811507936498</v>
      </c>
      <c r="F529" s="23">
        <f t="shared" si="8"/>
        <v>30899.811507936498</v>
      </c>
    </row>
    <row r="530" spans="1:6" x14ac:dyDescent="0.25">
      <c r="A530" s="25">
        <v>45507</v>
      </c>
      <c r="B530" s="15" t="s">
        <v>525</v>
      </c>
      <c r="C530" s="23">
        <v>15.111111111111111</v>
      </c>
      <c r="D530" s="23"/>
      <c r="E530" s="23">
        <v>30914.922619047607</v>
      </c>
      <c r="F530" s="23">
        <f t="shared" si="8"/>
        <v>30914.922619047607</v>
      </c>
    </row>
    <row r="531" spans="1:6" x14ac:dyDescent="0.25">
      <c r="A531" s="25">
        <v>45508</v>
      </c>
      <c r="B531" s="15" t="s">
        <v>526</v>
      </c>
      <c r="C531" s="23">
        <v>8.1666666666666661</v>
      </c>
      <c r="D531" s="23"/>
      <c r="E531" s="23">
        <v>30923.089285714275</v>
      </c>
      <c r="F531" s="23">
        <f t="shared" si="8"/>
        <v>30923.089285714275</v>
      </c>
    </row>
    <row r="532" spans="1:6" x14ac:dyDescent="0.25">
      <c r="A532" s="25">
        <v>45508</v>
      </c>
      <c r="B532" s="15" t="s">
        <v>170</v>
      </c>
      <c r="C532" s="23"/>
      <c r="D532" s="23">
        <v>31</v>
      </c>
      <c r="E532" s="23">
        <v>30892.089285714275</v>
      </c>
      <c r="F532" s="23">
        <f t="shared" si="8"/>
        <v>30892.089285714275</v>
      </c>
    </row>
    <row r="533" spans="1:6" x14ac:dyDescent="0.25">
      <c r="A533" s="25">
        <v>45508</v>
      </c>
      <c r="B533" s="15" t="s">
        <v>171</v>
      </c>
      <c r="C533" s="23"/>
      <c r="D533" s="23">
        <v>30.166666666666668</v>
      </c>
      <c r="E533" s="23">
        <v>30861.922619047607</v>
      </c>
      <c r="F533" s="23">
        <f t="shared" si="8"/>
        <v>30861.922619047607</v>
      </c>
    </row>
    <row r="534" spans="1:6" x14ac:dyDescent="0.25">
      <c r="A534" s="25">
        <v>45509</v>
      </c>
      <c r="B534" s="15" t="s">
        <v>527</v>
      </c>
      <c r="C534" s="23">
        <v>70.333333333333329</v>
      </c>
      <c r="D534" s="23"/>
      <c r="E534" s="23">
        <v>30932.25595238094</v>
      </c>
      <c r="F534" s="23">
        <f t="shared" si="8"/>
        <v>30932.25595238094</v>
      </c>
    </row>
    <row r="535" spans="1:6" x14ac:dyDescent="0.25">
      <c r="A535" s="25">
        <v>45509</v>
      </c>
      <c r="B535" s="15" t="s">
        <v>528</v>
      </c>
      <c r="C535" s="23">
        <v>90.5</v>
      </c>
      <c r="D535" s="23"/>
      <c r="E535" s="23">
        <v>31022.75595238094</v>
      </c>
      <c r="F535" s="23">
        <f t="shared" si="8"/>
        <v>31022.75595238094</v>
      </c>
    </row>
    <row r="536" spans="1:6" x14ac:dyDescent="0.25">
      <c r="A536" s="25">
        <v>45511</v>
      </c>
      <c r="B536" s="15" t="s">
        <v>172</v>
      </c>
      <c r="C536" s="23"/>
      <c r="D536" s="23">
        <v>8.1111111111111107</v>
      </c>
      <c r="E536" s="23">
        <v>31014.64484126983</v>
      </c>
      <c r="F536" s="23">
        <f t="shared" si="8"/>
        <v>31014.64484126983</v>
      </c>
    </row>
    <row r="537" spans="1:6" x14ac:dyDescent="0.25">
      <c r="A537" s="25">
        <v>45512</v>
      </c>
      <c r="B537" s="15" t="s">
        <v>173</v>
      </c>
      <c r="C537" s="23"/>
      <c r="D537" s="23">
        <v>25.125</v>
      </c>
      <c r="E537" s="23">
        <v>30989.51984126983</v>
      </c>
      <c r="F537" s="23">
        <f t="shared" si="8"/>
        <v>30989.51984126983</v>
      </c>
    </row>
    <row r="538" spans="1:6" x14ac:dyDescent="0.25">
      <c r="A538" s="25">
        <v>45512</v>
      </c>
      <c r="B538" s="15" t="s">
        <v>174</v>
      </c>
      <c r="C538" s="23"/>
      <c r="D538" s="23">
        <v>25.333333333333332</v>
      </c>
      <c r="E538" s="23">
        <v>30964.186507936498</v>
      </c>
      <c r="F538" s="23">
        <f t="shared" si="8"/>
        <v>30964.186507936498</v>
      </c>
    </row>
    <row r="539" spans="1:6" x14ac:dyDescent="0.25">
      <c r="A539" s="25">
        <v>45514</v>
      </c>
      <c r="B539" s="15" t="s">
        <v>529</v>
      </c>
      <c r="C539" s="23">
        <v>6.1428571428571432</v>
      </c>
      <c r="D539" s="23"/>
      <c r="E539" s="23">
        <v>30970.329365079357</v>
      </c>
      <c r="F539" s="23">
        <f t="shared" si="8"/>
        <v>30970.329365079357</v>
      </c>
    </row>
    <row r="540" spans="1:6" x14ac:dyDescent="0.25">
      <c r="A540" s="25">
        <v>45517</v>
      </c>
      <c r="B540" s="15" t="s">
        <v>530</v>
      </c>
      <c r="C540" s="23">
        <v>10</v>
      </c>
      <c r="D540" s="23"/>
      <c r="E540" s="23">
        <v>30980.329365079357</v>
      </c>
      <c r="F540" s="23">
        <f t="shared" si="8"/>
        <v>30980.329365079357</v>
      </c>
    </row>
    <row r="541" spans="1:6" x14ac:dyDescent="0.25">
      <c r="A541" s="25">
        <v>45517</v>
      </c>
      <c r="B541" s="15" t="s">
        <v>531</v>
      </c>
      <c r="C541" s="23">
        <v>40.166666666666664</v>
      </c>
      <c r="D541" s="23"/>
      <c r="E541" s="23">
        <v>31020.496031746025</v>
      </c>
      <c r="F541" s="23">
        <f t="shared" si="8"/>
        <v>31020.496031746025</v>
      </c>
    </row>
    <row r="542" spans="1:6" x14ac:dyDescent="0.25">
      <c r="A542" s="25">
        <v>45517</v>
      </c>
      <c r="B542" s="15" t="s">
        <v>532</v>
      </c>
      <c r="C542" s="23">
        <v>40.200000000000003</v>
      </c>
      <c r="D542" s="23"/>
      <c r="E542" s="23">
        <v>31060.696031746025</v>
      </c>
      <c r="F542" s="23">
        <f t="shared" si="8"/>
        <v>31060.696031746025</v>
      </c>
    </row>
    <row r="543" spans="1:6" x14ac:dyDescent="0.25">
      <c r="A543" s="25">
        <v>45517</v>
      </c>
      <c r="B543" s="15" t="s">
        <v>175</v>
      </c>
      <c r="C543" s="23"/>
      <c r="D543" s="23">
        <v>15.166666666666666</v>
      </c>
      <c r="E543" s="23">
        <v>31045.529365079357</v>
      </c>
      <c r="F543" s="23">
        <f t="shared" si="8"/>
        <v>31045.529365079357</v>
      </c>
    </row>
    <row r="544" spans="1:6" x14ac:dyDescent="0.25">
      <c r="A544" s="25">
        <v>45517</v>
      </c>
      <c r="B544" s="15" t="s">
        <v>176</v>
      </c>
      <c r="C544" s="23"/>
      <c r="D544" s="23">
        <v>20.125</v>
      </c>
      <c r="E544" s="23">
        <v>31025.404365079357</v>
      </c>
      <c r="F544" s="23">
        <f t="shared" si="8"/>
        <v>31025.404365079357</v>
      </c>
    </row>
    <row r="545" spans="1:6" x14ac:dyDescent="0.25">
      <c r="A545" s="25">
        <v>45518</v>
      </c>
      <c r="B545" s="15" t="s">
        <v>533</v>
      </c>
      <c r="C545" s="23">
        <v>15.142857142857142</v>
      </c>
      <c r="D545" s="23"/>
      <c r="E545" s="23">
        <v>31040.547222222216</v>
      </c>
      <c r="F545" s="23">
        <f t="shared" si="8"/>
        <v>31040.547222222216</v>
      </c>
    </row>
    <row r="546" spans="1:6" x14ac:dyDescent="0.25">
      <c r="A546" s="25">
        <v>45518</v>
      </c>
      <c r="B546" s="15" t="s">
        <v>534</v>
      </c>
      <c r="C546" s="23">
        <v>5.333333333333333</v>
      </c>
      <c r="D546" s="23"/>
      <c r="E546" s="23">
        <v>31045.880555555548</v>
      </c>
      <c r="F546" s="23">
        <f t="shared" si="8"/>
        <v>31045.880555555548</v>
      </c>
    </row>
    <row r="547" spans="1:6" x14ac:dyDescent="0.25">
      <c r="A547" s="25">
        <v>45519</v>
      </c>
      <c r="B547" s="15" t="s">
        <v>535</v>
      </c>
      <c r="C547" s="23">
        <v>12.166666666666666</v>
      </c>
      <c r="D547" s="23"/>
      <c r="E547" s="23">
        <v>31058.047222222216</v>
      </c>
      <c r="F547" s="23">
        <f t="shared" si="8"/>
        <v>31058.047222222216</v>
      </c>
    </row>
    <row r="548" spans="1:6" x14ac:dyDescent="0.25">
      <c r="A548" s="25">
        <v>45519</v>
      </c>
      <c r="B548" s="15" t="s">
        <v>536</v>
      </c>
      <c r="C548" s="23">
        <v>20.5</v>
      </c>
      <c r="D548" s="23"/>
      <c r="E548" s="23">
        <v>31078.547222222216</v>
      </c>
      <c r="F548" s="23">
        <f t="shared" si="8"/>
        <v>31078.547222222216</v>
      </c>
    </row>
    <row r="549" spans="1:6" x14ac:dyDescent="0.25">
      <c r="A549" s="25">
        <v>45520</v>
      </c>
      <c r="B549" s="15" t="s">
        <v>537</v>
      </c>
      <c r="C549" s="23">
        <v>15.5</v>
      </c>
      <c r="D549" s="23"/>
      <c r="E549" s="23">
        <v>31094.047222222216</v>
      </c>
      <c r="F549" s="23">
        <f t="shared" si="8"/>
        <v>31094.047222222216</v>
      </c>
    </row>
    <row r="550" spans="1:6" x14ac:dyDescent="0.25">
      <c r="A550" s="25">
        <v>45520</v>
      </c>
      <c r="B550" s="15" t="s">
        <v>769</v>
      </c>
      <c r="C550" s="23"/>
      <c r="D550" s="23">
        <v>1500</v>
      </c>
      <c r="E550" s="23">
        <v>29594.047222222216</v>
      </c>
      <c r="F550" s="23">
        <f t="shared" si="8"/>
        <v>29594.047222222216</v>
      </c>
    </row>
    <row r="551" spans="1:6" x14ac:dyDescent="0.25">
      <c r="A551" s="25">
        <v>45522</v>
      </c>
      <c r="B551" s="15" t="s">
        <v>177</v>
      </c>
      <c r="C551" s="23"/>
      <c r="D551" s="23">
        <v>20.166666666666668</v>
      </c>
      <c r="E551" s="23">
        <v>29573.880555555548</v>
      </c>
      <c r="F551" s="23">
        <f t="shared" si="8"/>
        <v>29573.880555555548</v>
      </c>
    </row>
    <row r="552" spans="1:6" x14ac:dyDescent="0.25">
      <c r="A552" s="25">
        <v>45523</v>
      </c>
      <c r="B552" s="15" t="s">
        <v>538</v>
      </c>
      <c r="C552" s="23">
        <v>3.125</v>
      </c>
      <c r="D552" s="23"/>
      <c r="E552" s="23">
        <v>29577.005555555548</v>
      </c>
      <c r="F552" s="23">
        <f t="shared" si="8"/>
        <v>29577.005555555548</v>
      </c>
    </row>
    <row r="553" spans="1:6" x14ac:dyDescent="0.25">
      <c r="A553" s="25">
        <v>45523</v>
      </c>
      <c r="B553" s="15" t="s">
        <v>539</v>
      </c>
      <c r="C553" s="23">
        <v>12.166666666666666</v>
      </c>
      <c r="D553" s="23"/>
      <c r="E553" s="23">
        <v>29589.172222222216</v>
      </c>
      <c r="F553" s="23">
        <f t="shared" si="8"/>
        <v>29589.172222222216</v>
      </c>
    </row>
    <row r="554" spans="1:6" x14ac:dyDescent="0.25">
      <c r="A554" s="25">
        <v>45524</v>
      </c>
      <c r="B554" s="15" t="s">
        <v>540</v>
      </c>
      <c r="C554" s="23">
        <v>15.2</v>
      </c>
      <c r="D554" s="23"/>
      <c r="E554" s="23">
        <v>29604.372222222217</v>
      </c>
      <c r="F554" s="23">
        <f t="shared" si="8"/>
        <v>29604.372222222217</v>
      </c>
    </row>
    <row r="555" spans="1:6" x14ac:dyDescent="0.25">
      <c r="A555" s="25">
        <v>45524</v>
      </c>
      <c r="B555" s="15" t="s">
        <v>178</v>
      </c>
      <c r="C555" s="23"/>
      <c r="D555" s="23">
        <v>30.125</v>
      </c>
      <c r="E555" s="23">
        <v>29574.247222222217</v>
      </c>
      <c r="F555" s="23">
        <f t="shared" si="8"/>
        <v>29574.247222222217</v>
      </c>
    </row>
    <row r="556" spans="1:6" x14ac:dyDescent="0.25">
      <c r="A556" s="25">
        <v>45525</v>
      </c>
      <c r="B556" s="15" t="s">
        <v>541</v>
      </c>
      <c r="C556" s="23">
        <v>18.111111111111111</v>
      </c>
      <c r="D556" s="23"/>
      <c r="E556" s="23">
        <v>29592.358333333326</v>
      </c>
      <c r="F556" s="23">
        <f t="shared" si="8"/>
        <v>29592.358333333326</v>
      </c>
    </row>
    <row r="557" spans="1:6" x14ac:dyDescent="0.25">
      <c r="A557" s="25">
        <v>45525</v>
      </c>
      <c r="B557" s="15" t="s">
        <v>542</v>
      </c>
      <c r="C557" s="23">
        <v>50.142857142857146</v>
      </c>
      <c r="D557" s="23"/>
      <c r="E557" s="23">
        <v>29642.501190476185</v>
      </c>
      <c r="F557" s="23">
        <f t="shared" si="8"/>
        <v>29642.501190476185</v>
      </c>
    </row>
    <row r="558" spans="1:6" x14ac:dyDescent="0.25">
      <c r="A558" s="25">
        <v>45526</v>
      </c>
      <c r="B558" s="15" t="s">
        <v>543</v>
      </c>
      <c r="C558" s="23">
        <v>4.125</v>
      </c>
      <c r="D558" s="23"/>
      <c r="E558" s="23">
        <v>29646.626190476185</v>
      </c>
      <c r="F558" s="23">
        <f t="shared" si="8"/>
        <v>29646.626190476185</v>
      </c>
    </row>
    <row r="559" spans="1:6" x14ac:dyDescent="0.25">
      <c r="A559" s="25">
        <v>45529</v>
      </c>
      <c r="B559" s="15" t="s">
        <v>544</v>
      </c>
      <c r="C559" s="23">
        <v>10.199999999999999</v>
      </c>
      <c r="D559" s="23"/>
      <c r="E559" s="23">
        <v>29656.826190476186</v>
      </c>
      <c r="F559" s="23">
        <f t="shared" si="8"/>
        <v>29656.826190476186</v>
      </c>
    </row>
    <row r="560" spans="1:6" x14ac:dyDescent="0.25">
      <c r="A560" s="25">
        <v>45529</v>
      </c>
      <c r="B560" s="15" t="s">
        <v>545</v>
      </c>
      <c r="C560" s="23">
        <v>80.333333333333329</v>
      </c>
      <c r="D560" s="23"/>
      <c r="E560" s="23">
        <v>29737.159523809518</v>
      </c>
      <c r="F560" s="23">
        <f t="shared" si="8"/>
        <v>29737.159523809518</v>
      </c>
    </row>
    <row r="561" spans="1:6" x14ac:dyDescent="0.25">
      <c r="A561" s="25">
        <v>45529</v>
      </c>
      <c r="B561" s="15" t="s">
        <v>546</v>
      </c>
      <c r="C561" s="23">
        <v>31</v>
      </c>
      <c r="D561" s="23"/>
      <c r="E561" s="23">
        <v>29768.159523809518</v>
      </c>
      <c r="F561" s="23">
        <f t="shared" si="8"/>
        <v>29768.159523809518</v>
      </c>
    </row>
    <row r="562" spans="1:6" x14ac:dyDescent="0.25">
      <c r="A562" s="25">
        <v>45529</v>
      </c>
      <c r="B562" s="15" t="s">
        <v>799</v>
      </c>
      <c r="C562" s="23">
        <v>14900</v>
      </c>
      <c r="D562" s="23"/>
      <c r="E562" s="23">
        <v>44668.159523809518</v>
      </c>
      <c r="F562" s="23">
        <f t="shared" si="8"/>
        <v>44668.159523809518</v>
      </c>
    </row>
    <row r="563" spans="1:6" x14ac:dyDescent="0.25">
      <c r="A563" s="25">
        <v>45530</v>
      </c>
      <c r="B563" s="15" t="s">
        <v>179</v>
      </c>
      <c r="C563" s="23"/>
      <c r="D563" s="23">
        <v>35.25</v>
      </c>
      <c r="E563" s="23">
        <v>44632.909523809518</v>
      </c>
      <c r="F563" s="23">
        <f t="shared" si="8"/>
        <v>44632.909523809518</v>
      </c>
    </row>
    <row r="564" spans="1:6" x14ac:dyDescent="0.25">
      <c r="A564" s="25">
        <v>45531</v>
      </c>
      <c r="B564" s="15" t="s">
        <v>547</v>
      </c>
      <c r="C564" s="23">
        <v>40.142857142857146</v>
      </c>
      <c r="D564" s="23"/>
      <c r="E564" s="23">
        <v>44673.052380952373</v>
      </c>
      <c r="F564" s="23">
        <f t="shared" si="8"/>
        <v>44673.052380952373</v>
      </c>
    </row>
    <row r="565" spans="1:6" x14ac:dyDescent="0.25">
      <c r="A565" s="25">
        <v>45531</v>
      </c>
      <c r="B565" s="15" t="s">
        <v>548</v>
      </c>
      <c r="C565" s="23">
        <v>41</v>
      </c>
      <c r="D565" s="23"/>
      <c r="E565" s="23">
        <v>44714.052380952373</v>
      </c>
      <c r="F565" s="23">
        <f t="shared" si="8"/>
        <v>44714.052380952373</v>
      </c>
    </row>
    <row r="566" spans="1:6" x14ac:dyDescent="0.25">
      <c r="A566" s="25">
        <v>45532</v>
      </c>
      <c r="B566" s="15" t="s">
        <v>549</v>
      </c>
      <c r="C566" s="23">
        <v>40.125</v>
      </c>
      <c r="D566" s="23"/>
      <c r="E566" s="23">
        <v>44754.177380952373</v>
      </c>
      <c r="F566" s="23">
        <f t="shared" si="8"/>
        <v>44754.177380952373</v>
      </c>
    </row>
    <row r="567" spans="1:6" x14ac:dyDescent="0.25">
      <c r="A567" s="25">
        <v>45533</v>
      </c>
      <c r="B567" s="15" t="s">
        <v>550</v>
      </c>
      <c r="C567" s="23">
        <v>4.1428571428571432</v>
      </c>
      <c r="D567" s="23"/>
      <c r="E567" s="23">
        <v>44758.320238095228</v>
      </c>
      <c r="F567" s="23">
        <f t="shared" si="8"/>
        <v>44758.320238095228</v>
      </c>
    </row>
    <row r="568" spans="1:6" x14ac:dyDescent="0.25">
      <c r="A568" s="25">
        <v>45533</v>
      </c>
      <c r="B568" s="15" t="s">
        <v>551</v>
      </c>
      <c r="C568" s="23">
        <v>15.25</v>
      </c>
      <c r="D568" s="23"/>
      <c r="E568" s="23">
        <v>44773.570238095228</v>
      </c>
      <c r="F568" s="23">
        <f t="shared" si="8"/>
        <v>44773.570238095228</v>
      </c>
    </row>
    <row r="569" spans="1:6" x14ac:dyDescent="0.25">
      <c r="A569" s="25">
        <v>45534</v>
      </c>
      <c r="B569" s="15" t="s">
        <v>552</v>
      </c>
      <c r="C569" s="23">
        <v>4.1428571428571432</v>
      </c>
      <c r="D569" s="23"/>
      <c r="E569" s="23">
        <v>44777.713095238083</v>
      </c>
      <c r="F569" s="23">
        <f t="shared" si="8"/>
        <v>44777.713095238083</v>
      </c>
    </row>
    <row r="570" spans="1:6" x14ac:dyDescent="0.25">
      <c r="A570" s="25">
        <v>45534</v>
      </c>
      <c r="B570" s="15" t="s">
        <v>553</v>
      </c>
      <c r="C570" s="23">
        <v>50.111111111111114</v>
      </c>
      <c r="D570" s="23"/>
      <c r="E570" s="23">
        <v>44827.824206349193</v>
      </c>
      <c r="F570" s="23">
        <f t="shared" si="8"/>
        <v>44827.824206349193</v>
      </c>
    </row>
    <row r="571" spans="1:6" x14ac:dyDescent="0.25">
      <c r="A571" s="25">
        <v>45535</v>
      </c>
      <c r="B571" s="15" t="s">
        <v>554</v>
      </c>
      <c r="C571" s="23">
        <v>10.25</v>
      </c>
      <c r="D571" s="23"/>
      <c r="E571" s="23">
        <v>44838.074206349193</v>
      </c>
      <c r="F571" s="23">
        <f t="shared" si="8"/>
        <v>44838.074206349193</v>
      </c>
    </row>
    <row r="572" spans="1:6" x14ac:dyDescent="0.25">
      <c r="A572" s="25">
        <v>45535</v>
      </c>
      <c r="B572" s="15" t="s">
        <v>153</v>
      </c>
      <c r="C572" s="23"/>
      <c r="D572" s="23">
        <v>5</v>
      </c>
      <c r="E572" s="23">
        <v>44833.074206349193</v>
      </c>
      <c r="F572" s="23">
        <f t="shared" si="8"/>
        <v>44833.074206349193</v>
      </c>
    </row>
    <row r="573" spans="1:6" x14ac:dyDescent="0.25">
      <c r="A573" s="25">
        <v>45535</v>
      </c>
      <c r="B573" s="15" t="s">
        <v>155</v>
      </c>
      <c r="C573" s="23"/>
      <c r="D573" s="23">
        <v>120</v>
      </c>
      <c r="E573" s="23">
        <v>44713.074206349193</v>
      </c>
      <c r="F573" s="23">
        <f t="shared" si="8"/>
        <v>44713.074206349193</v>
      </c>
    </row>
    <row r="574" spans="1:6" x14ac:dyDescent="0.25">
      <c r="A574" s="25">
        <v>45535</v>
      </c>
      <c r="B574" s="15" t="s">
        <v>157</v>
      </c>
      <c r="C574" s="23"/>
      <c r="D574" s="23">
        <v>1733.4399999999998</v>
      </c>
      <c r="E574" s="23">
        <v>42979.63420634919</v>
      </c>
      <c r="F574" s="23">
        <f t="shared" si="8"/>
        <v>42979.63420634919</v>
      </c>
    </row>
    <row r="575" spans="1:6" x14ac:dyDescent="0.25">
      <c r="A575" s="25">
        <v>45535</v>
      </c>
      <c r="B575" s="15" t="s">
        <v>159</v>
      </c>
      <c r="C575" s="23"/>
      <c r="D575" s="23">
        <v>1697.4399999999998</v>
      </c>
      <c r="E575" s="23">
        <v>41282.194206349188</v>
      </c>
      <c r="F575" s="23">
        <f t="shared" si="8"/>
        <v>41282.194206349188</v>
      </c>
    </row>
    <row r="576" spans="1:6" x14ac:dyDescent="0.25">
      <c r="A576" s="25">
        <v>45535</v>
      </c>
      <c r="B576" s="15" t="s">
        <v>160</v>
      </c>
      <c r="C576" s="23"/>
      <c r="D576" s="23">
        <v>1697.4399999999998</v>
      </c>
      <c r="E576" s="23">
        <v>39584.754206349186</v>
      </c>
      <c r="F576" s="23">
        <f t="shared" si="8"/>
        <v>39584.754206349186</v>
      </c>
    </row>
    <row r="577" spans="1:6" x14ac:dyDescent="0.25">
      <c r="A577" s="25">
        <v>45535</v>
      </c>
      <c r="B577" s="15" t="s">
        <v>167</v>
      </c>
      <c r="C577" s="23"/>
      <c r="D577" s="23">
        <v>771.68</v>
      </c>
      <c r="E577" s="23">
        <v>38813.074206349185</v>
      </c>
      <c r="F577" s="23">
        <f t="shared" si="8"/>
        <v>38813.074206349185</v>
      </c>
    </row>
    <row r="578" spans="1:6" x14ac:dyDescent="0.25">
      <c r="A578" s="25">
        <v>45535</v>
      </c>
      <c r="B578" s="15" t="s">
        <v>167</v>
      </c>
      <c r="C578" s="23"/>
      <c r="D578" s="23">
        <v>771.68</v>
      </c>
      <c r="E578" s="23">
        <v>38041.394206349185</v>
      </c>
      <c r="F578" s="23">
        <f t="shared" si="8"/>
        <v>38041.394206349185</v>
      </c>
    </row>
    <row r="579" spans="1:6" x14ac:dyDescent="0.25">
      <c r="A579" s="25">
        <v>45536</v>
      </c>
      <c r="B579" s="15" t="s">
        <v>555</v>
      </c>
      <c r="C579" s="23">
        <v>8.1666666666666661</v>
      </c>
      <c r="D579" s="23"/>
      <c r="E579" s="23">
        <v>38049.560873015849</v>
      </c>
      <c r="F579" s="23">
        <f t="shared" si="8"/>
        <v>38049.560873015849</v>
      </c>
    </row>
    <row r="580" spans="1:6" x14ac:dyDescent="0.25">
      <c r="A580" s="25">
        <v>45536</v>
      </c>
      <c r="B580" s="15" t="s">
        <v>556</v>
      </c>
      <c r="C580" s="23">
        <v>35.111111111111114</v>
      </c>
      <c r="D580" s="23"/>
      <c r="E580" s="23">
        <v>38084.671984126959</v>
      </c>
      <c r="F580" s="23">
        <f t="shared" si="8"/>
        <v>38084.671984126959</v>
      </c>
    </row>
    <row r="581" spans="1:6" x14ac:dyDescent="0.25">
      <c r="A581" s="25">
        <v>45536</v>
      </c>
      <c r="B581" s="15" t="s">
        <v>180</v>
      </c>
      <c r="C581" s="23"/>
      <c r="D581" s="23">
        <v>20.5</v>
      </c>
      <c r="E581" s="23">
        <v>38064.171984126959</v>
      </c>
      <c r="F581" s="23">
        <f t="shared" si="8"/>
        <v>38064.171984126959</v>
      </c>
    </row>
    <row r="582" spans="1:6" x14ac:dyDescent="0.25">
      <c r="A582" s="25">
        <v>45537</v>
      </c>
      <c r="B582" s="15" t="s">
        <v>557</v>
      </c>
      <c r="C582" s="23">
        <v>50.2</v>
      </c>
      <c r="D582" s="23"/>
      <c r="E582" s="23">
        <v>38114.371984126956</v>
      </c>
      <c r="F582" s="23">
        <f t="shared" si="8"/>
        <v>38114.371984126956</v>
      </c>
    </row>
    <row r="583" spans="1:6" x14ac:dyDescent="0.25">
      <c r="A583" s="25">
        <v>45538</v>
      </c>
      <c r="B583" s="15" t="s">
        <v>558</v>
      </c>
      <c r="C583" s="23">
        <v>60.142857142857146</v>
      </c>
      <c r="D583" s="23"/>
      <c r="E583" s="23">
        <v>38174.514841269811</v>
      </c>
      <c r="F583" s="23">
        <f t="shared" ref="F583:F627" si="9">F582+C583-D583</f>
        <v>38174.514841269811</v>
      </c>
    </row>
    <row r="584" spans="1:6" x14ac:dyDescent="0.25">
      <c r="A584" s="25">
        <v>45538</v>
      </c>
      <c r="B584" s="15" t="s">
        <v>181</v>
      </c>
      <c r="C584" s="23"/>
      <c r="D584" s="23">
        <v>5.5</v>
      </c>
      <c r="E584" s="23">
        <v>38169.014841269811</v>
      </c>
      <c r="F584" s="23">
        <f t="shared" si="9"/>
        <v>38169.014841269811</v>
      </c>
    </row>
    <row r="585" spans="1:6" x14ac:dyDescent="0.25">
      <c r="A585" s="25">
        <v>45539</v>
      </c>
      <c r="B585" s="15" t="s">
        <v>559</v>
      </c>
      <c r="C585" s="23">
        <v>15.333333333333334</v>
      </c>
      <c r="D585" s="23"/>
      <c r="E585" s="23">
        <v>38184.348174603147</v>
      </c>
      <c r="F585" s="23">
        <f t="shared" si="9"/>
        <v>38184.348174603147</v>
      </c>
    </row>
    <row r="586" spans="1:6" x14ac:dyDescent="0.25">
      <c r="A586" s="25">
        <v>45540</v>
      </c>
      <c r="B586" s="15" t="s">
        <v>560</v>
      </c>
      <c r="C586" s="23">
        <v>20.142857142857142</v>
      </c>
      <c r="D586" s="23"/>
      <c r="E586" s="23">
        <v>38204.491031746002</v>
      </c>
      <c r="F586" s="23">
        <f t="shared" si="9"/>
        <v>38204.491031746002</v>
      </c>
    </row>
    <row r="587" spans="1:6" x14ac:dyDescent="0.25">
      <c r="A587" s="25">
        <v>45541</v>
      </c>
      <c r="B587" s="15" t="s">
        <v>561</v>
      </c>
      <c r="C587" s="23">
        <v>9</v>
      </c>
      <c r="D587" s="23"/>
      <c r="E587" s="23">
        <v>38213.491031746002</v>
      </c>
      <c r="F587" s="23">
        <f t="shared" si="9"/>
        <v>38213.491031746002</v>
      </c>
    </row>
    <row r="588" spans="1:6" x14ac:dyDescent="0.25">
      <c r="A588" s="25">
        <v>45541</v>
      </c>
      <c r="B588" s="15" t="s">
        <v>562</v>
      </c>
      <c r="C588" s="23">
        <v>30.2</v>
      </c>
      <c r="D588" s="23"/>
      <c r="E588" s="23">
        <v>38243.691031745999</v>
      </c>
      <c r="F588" s="23">
        <f t="shared" si="9"/>
        <v>38243.691031745999</v>
      </c>
    </row>
    <row r="589" spans="1:6" x14ac:dyDescent="0.25">
      <c r="A589" s="25">
        <v>45542</v>
      </c>
      <c r="B589" s="15" t="s">
        <v>563</v>
      </c>
      <c r="C589" s="23">
        <v>35.166666666666664</v>
      </c>
      <c r="D589" s="23"/>
      <c r="E589" s="23">
        <v>38278.857698412663</v>
      </c>
      <c r="F589" s="23">
        <f t="shared" si="9"/>
        <v>38278.857698412663</v>
      </c>
    </row>
    <row r="590" spans="1:6" x14ac:dyDescent="0.25">
      <c r="A590" s="25">
        <v>45543</v>
      </c>
      <c r="B590" s="15" t="s">
        <v>564</v>
      </c>
      <c r="C590" s="23">
        <v>10.5</v>
      </c>
      <c r="D590" s="23"/>
      <c r="E590" s="23">
        <v>38289.357698412663</v>
      </c>
      <c r="F590" s="23">
        <f t="shared" si="9"/>
        <v>38289.357698412663</v>
      </c>
    </row>
    <row r="591" spans="1:6" x14ac:dyDescent="0.25">
      <c r="A591" s="25">
        <v>45544</v>
      </c>
      <c r="B591" s="15" t="s">
        <v>565</v>
      </c>
      <c r="C591" s="23">
        <v>3.1428571428571428</v>
      </c>
      <c r="D591" s="23"/>
      <c r="E591" s="23">
        <v>38292.500555555518</v>
      </c>
      <c r="F591" s="23">
        <f t="shared" si="9"/>
        <v>38292.500555555518</v>
      </c>
    </row>
    <row r="592" spans="1:6" x14ac:dyDescent="0.25">
      <c r="A592" s="25">
        <v>45545</v>
      </c>
      <c r="B592" s="15" t="s">
        <v>566</v>
      </c>
      <c r="C592" s="23">
        <v>13</v>
      </c>
      <c r="D592" s="23"/>
      <c r="E592" s="23">
        <v>38305.500555555518</v>
      </c>
      <c r="F592" s="23">
        <f t="shared" si="9"/>
        <v>38305.500555555518</v>
      </c>
    </row>
    <row r="593" spans="1:6" x14ac:dyDescent="0.25">
      <c r="A593" s="25">
        <v>45545</v>
      </c>
      <c r="B593" s="15" t="s">
        <v>567</v>
      </c>
      <c r="C593" s="23">
        <v>11</v>
      </c>
      <c r="D593" s="23"/>
      <c r="E593" s="23">
        <v>38316.500555555518</v>
      </c>
      <c r="F593" s="23">
        <f t="shared" si="9"/>
        <v>38316.500555555518</v>
      </c>
    </row>
    <row r="594" spans="1:6" x14ac:dyDescent="0.25">
      <c r="A594" s="25">
        <v>45545</v>
      </c>
      <c r="B594" s="15" t="s">
        <v>182</v>
      </c>
      <c r="C594" s="23"/>
      <c r="D594" s="23">
        <v>10.333333333333334</v>
      </c>
      <c r="E594" s="23">
        <v>38306.167222222182</v>
      </c>
      <c r="F594" s="23">
        <f t="shared" si="9"/>
        <v>38306.167222222182</v>
      </c>
    </row>
    <row r="595" spans="1:6" x14ac:dyDescent="0.25">
      <c r="A595" s="25">
        <v>45545</v>
      </c>
      <c r="B595" s="15" t="s">
        <v>183</v>
      </c>
      <c r="C595" s="23"/>
      <c r="D595" s="23">
        <v>8.25</v>
      </c>
      <c r="E595" s="23">
        <v>38297.917222222182</v>
      </c>
      <c r="F595" s="23">
        <f t="shared" si="9"/>
        <v>38297.917222222182</v>
      </c>
    </row>
    <row r="596" spans="1:6" x14ac:dyDescent="0.25">
      <c r="A596" s="25">
        <v>45546</v>
      </c>
      <c r="B596" s="15" t="s">
        <v>568</v>
      </c>
      <c r="C596" s="23">
        <v>8.1999999999999993</v>
      </c>
      <c r="D596" s="23"/>
      <c r="E596" s="23">
        <v>38306.117222222179</v>
      </c>
      <c r="F596" s="23">
        <f t="shared" si="9"/>
        <v>38306.117222222179</v>
      </c>
    </row>
    <row r="597" spans="1:6" x14ac:dyDescent="0.25">
      <c r="A597" s="25">
        <v>45547</v>
      </c>
      <c r="B597" s="15" t="s">
        <v>569</v>
      </c>
      <c r="C597" s="23">
        <v>5.5</v>
      </c>
      <c r="D597" s="23"/>
      <c r="E597" s="23">
        <v>38311.617222222179</v>
      </c>
      <c r="F597" s="23">
        <f t="shared" si="9"/>
        <v>38311.617222222179</v>
      </c>
    </row>
    <row r="598" spans="1:6" x14ac:dyDescent="0.25">
      <c r="A598" s="25">
        <v>45547</v>
      </c>
      <c r="B598" s="15" t="s">
        <v>570</v>
      </c>
      <c r="C598" s="23">
        <v>4.2</v>
      </c>
      <c r="D598" s="23"/>
      <c r="E598" s="23">
        <v>38315.817222222176</v>
      </c>
      <c r="F598" s="23">
        <f t="shared" si="9"/>
        <v>38315.817222222176</v>
      </c>
    </row>
    <row r="599" spans="1:6" x14ac:dyDescent="0.25">
      <c r="A599" s="25">
        <v>45549</v>
      </c>
      <c r="B599" s="15" t="s">
        <v>571</v>
      </c>
      <c r="C599" s="23">
        <v>60.111111111111114</v>
      </c>
      <c r="D599" s="23"/>
      <c r="E599" s="23">
        <v>38375.928333333286</v>
      </c>
      <c r="F599" s="23">
        <f t="shared" si="9"/>
        <v>38375.928333333286</v>
      </c>
    </row>
    <row r="600" spans="1:6" x14ac:dyDescent="0.25">
      <c r="A600" s="25">
        <v>45549</v>
      </c>
      <c r="B600" s="15" t="s">
        <v>572</v>
      </c>
      <c r="C600" s="23">
        <v>51</v>
      </c>
      <c r="D600" s="23"/>
      <c r="E600" s="23">
        <v>38426.928333333286</v>
      </c>
      <c r="F600" s="23">
        <f t="shared" si="9"/>
        <v>38426.928333333286</v>
      </c>
    </row>
    <row r="601" spans="1:6" x14ac:dyDescent="0.25">
      <c r="A601" s="25">
        <v>45552</v>
      </c>
      <c r="B601" s="15" t="s">
        <v>573</v>
      </c>
      <c r="C601" s="23">
        <v>8.1999999999999993</v>
      </c>
      <c r="D601" s="23"/>
      <c r="E601" s="23">
        <v>38435.128333333283</v>
      </c>
      <c r="F601" s="23">
        <f t="shared" si="9"/>
        <v>38435.128333333283</v>
      </c>
    </row>
    <row r="602" spans="1:6" x14ac:dyDescent="0.25">
      <c r="A602" s="25">
        <v>45552</v>
      </c>
      <c r="B602" s="15" t="s">
        <v>574</v>
      </c>
      <c r="C602" s="23">
        <v>60.142857142857146</v>
      </c>
      <c r="D602" s="23"/>
      <c r="E602" s="23">
        <v>38495.271190476138</v>
      </c>
      <c r="F602" s="23">
        <f t="shared" si="9"/>
        <v>38495.271190476138</v>
      </c>
    </row>
    <row r="603" spans="1:6" x14ac:dyDescent="0.25">
      <c r="A603" s="25">
        <v>45552</v>
      </c>
      <c r="B603" s="15" t="s">
        <v>184</v>
      </c>
      <c r="C603" s="23"/>
      <c r="D603" s="23">
        <v>100.11111111111111</v>
      </c>
      <c r="E603" s="23">
        <v>38395.160079365029</v>
      </c>
      <c r="F603" s="23">
        <f t="shared" si="9"/>
        <v>38395.160079365029</v>
      </c>
    </row>
    <row r="604" spans="1:6" x14ac:dyDescent="0.25">
      <c r="A604" s="25">
        <v>45552</v>
      </c>
      <c r="B604" s="15" t="s">
        <v>185</v>
      </c>
      <c r="C604" s="23"/>
      <c r="D604" s="23">
        <v>51</v>
      </c>
      <c r="E604" s="23">
        <v>38344.160079365029</v>
      </c>
      <c r="F604" s="23">
        <f t="shared" si="9"/>
        <v>38344.160079365029</v>
      </c>
    </row>
    <row r="605" spans="1:6" x14ac:dyDescent="0.25">
      <c r="A605" s="25">
        <v>45553</v>
      </c>
      <c r="B605" s="15" t="s">
        <v>575</v>
      </c>
      <c r="C605" s="23">
        <v>5.166666666666667</v>
      </c>
      <c r="D605" s="23"/>
      <c r="E605" s="23">
        <v>38349.326746031693</v>
      </c>
      <c r="F605" s="23">
        <f t="shared" si="9"/>
        <v>38349.326746031693</v>
      </c>
    </row>
    <row r="606" spans="1:6" x14ac:dyDescent="0.25">
      <c r="A606" s="25">
        <v>45553</v>
      </c>
      <c r="B606" s="15" t="s">
        <v>576</v>
      </c>
      <c r="C606" s="23">
        <v>10.199999999999999</v>
      </c>
      <c r="D606" s="23"/>
      <c r="E606" s="23">
        <v>38359.52674603169</v>
      </c>
      <c r="F606" s="23">
        <f t="shared" si="9"/>
        <v>38359.52674603169</v>
      </c>
    </row>
    <row r="607" spans="1:6" x14ac:dyDescent="0.25">
      <c r="A607" s="25">
        <v>45556</v>
      </c>
      <c r="B607" s="15" t="s">
        <v>577</v>
      </c>
      <c r="C607" s="23">
        <v>60.1666666666667</v>
      </c>
      <c r="D607" s="23"/>
      <c r="E607" s="23">
        <v>38419.693412698354</v>
      </c>
      <c r="F607" s="23">
        <f t="shared" si="9"/>
        <v>38419.693412698354</v>
      </c>
    </row>
    <row r="608" spans="1:6" x14ac:dyDescent="0.25">
      <c r="A608" s="25">
        <v>45556</v>
      </c>
      <c r="B608" s="15" t="s">
        <v>186</v>
      </c>
      <c r="C608" s="23"/>
      <c r="D608" s="23">
        <v>16</v>
      </c>
      <c r="E608" s="23">
        <v>38403.693412698354</v>
      </c>
      <c r="F608" s="23">
        <f t="shared" si="9"/>
        <v>38403.693412698354</v>
      </c>
    </row>
    <row r="609" spans="1:6" x14ac:dyDescent="0.25">
      <c r="A609" s="25">
        <v>45557</v>
      </c>
      <c r="B609" s="15" t="s">
        <v>578</v>
      </c>
      <c r="C609" s="23">
        <v>45.333333333333336</v>
      </c>
      <c r="D609" s="23"/>
      <c r="E609" s="23">
        <v>38449.02674603169</v>
      </c>
      <c r="F609" s="23">
        <f t="shared" si="9"/>
        <v>38449.02674603169</v>
      </c>
    </row>
    <row r="610" spans="1:6" x14ac:dyDescent="0.25">
      <c r="A610" s="25">
        <v>45557</v>
      </c>
      <c r="B610" s="15" t="s">
        <v>579</v>
      </c>
      <c r="C610" s="23">
        <v>30.125</v>
      </c>
      <c r="D610" s="23"/>
      <c r="E610" s="23">
        <v>38479.15174603169</v>
      </c>
      <c r="F610" s="23">
        <f t="shared" si="9"/>
        <v>38479.15174603169</v>
      </c>
    </row>
    <row r="611" spans="1:6" x14ac:dyDescent="0.25">
      <c r="A611" s="25">
        <v>45557</v>
      </c>
      <c r="B611" s="15" t="s">
        <v>187</v>
      </c>
      <c r="C611" s="23"/>
      <c r="D611" s="23">
        <v>20.2</v>
      </c>
      <c r="E611" s="23">
        <v>38458.951746031693</v>
      </c>
      <c r="F611" s="23">
        <f t="shared" si="9"/>
        <v>38458.951746031693</v>
      </c>
    </row>
    <row r="612" spans="1:6" x14ac:dyDescent="0.25">
      <c r="A612" s="25">
        <v>45558</v>
      </c>
      <c r="B612" s="15" t="s">
        <v>188</v>
      </c>
      <c r="C612" s="23"/>
      <c r="D612" s="23">
        <v>8.3333333333333339</v>
      </c>
      <c r="E612" s="23">
        <v>38450.618412698357</v>
      </c>
      <c r="F612" s="23">
        <f t="shared" si="9"/>
        <v>38450.618412698357</v>
      </c>
    </row>
    <row r="613" spans="1:6" x14ac:dyDescent="0.25">
      <c r="A613" s="25">
        <v>45560</v>
      </c>
      <c r="B613" s="15" t="s">
        <v>580</v>
      </c>
      <c r="C613" s="23">
        <v>7.166666666666667</v>
      </c>
      <c r="D613" s="23"/>
      <c r="E613" s="23">
        <v>38457.785079365021</v>
      </c>
      <c r="F613" s="23">
        <f t="shared" si="9"/>
        <v>38457.785079365021</v>
      </c>
    </row>
    <row r="614" spans="1:6" x14ac:dyDescent="0.25">
      <c r="A614" s="25">
        <v>45560</v>
      </c>
      <c r="B614" s="15" t="s">
        <v>581</v>
      </c>
      <c r="C614" s="23">
        <v>5.333333333333333</v>
      </c>
      <c r="D614" s="23"/>
      <c r="E614" s="23">
        <v>38463.118412698357</v>
      </c>
      <c r="F614" s="23">
        <f t="shared" si="9"/>
        <v>38463.118412698357</v>
      </c>
    </row>
    <row r="615" spans="1:6" x14ac:dyDescent="0.25">
      <c r="A615" s="25">
        <v>45560</v>
      </c>
      <c r="B615" s="15" t="s">
        <v>582</v>
      </c>
      <c r="C615" s="23">
        <v>5.333333333333333</v>
      </c>
      <c r="D615" s="23"/>
      <c r="E615" s="23">
        <v>38468.451746031693</v>
      </c>
      <c r="F615" s="23">
        <f t="shared" si="9"/>
        <v>38468.451746031693</v>
      </c>
    </row>
    <row r="616" spans="1:6" x14ac:dyDescent="0.25">
      <c r="A616" s="25">
        <v>45560</v>
      </c>
      <c r="B616" s="15" t="s">
        <v>583</v>
      </c>
      <c r="C616" s="23">
        <v>30.142857142857142</v>
      </c>
      <c r="D616" s="23"/>
      <c r="E616" s="23">
        <v>38498.594603174548</v>
      </c>
      <c r="F616" s="23">
        <f t="shared" si="9"/>
        <v>38498.594603174548</v>
      </c>
    </row>
    <row r="617" spans="1:6" x14ac:dyDescent="0.25">
      <c r="A617" s="25">
        <v>45560</v>
      </c>
      <c r="B617" s="15" t="s">
        <v>189</v>
      </c>
      <c r="C617" s="23"/>
      <c r="D617" s="23">
        <v>40.142857142857146</v>
      </c>
      <c r="E617" s="23">
        <v>38458.451746031693</v>
      </c>
      <c r="F617" s="23">
        <f t="shared" si="9"/>
        <v>38458.451746031693</v>
      </c>
    </row>
    <row r="618" spans="1:6" x14ac:dyDescent="0.25">
      <c r="A618" s="25">
        <v>45562</v>
      </c>
      <c r="B618" s="15" t="s">
        <v>584</v>
      </c>
      <c r="C618" s="23">
        <v>40.111111111111114</v>
      </c>
      <c r="D618" s="23"/>
      <c r="E618" s="23">
        <v>38498.562857142802</v>
      </c>
      <c r="F618" s="23">
        <f t="shared" si="9"/>
        <v>38498.562857142802</v>
      </c>
    </row>
    <row r="619" spans="1:6" x14ac:dyDescent="0.25">
      <c r="A619" s="25">
        <v>45562</v>
      </c>
      <c r="B619" s="15" t="s">
        <v>585</v>
      </c>
      <c r="C619" s="23">
        <v>55.166666666666664</v>
      </c>
      <c r="D619" s="23"/>
      <c r="E619" s="23">
        <v>38553.729523809467</v>
      </c>
      <c r="F619" s="23">
        <f t="shared" si="9"/>
        <v>38553.729523809467</v>
      </c>
    </row>
    <row r="620" spans="1:6" x14ac:dyDescent="0.25">
      <c r="A620" s="25">
        <v>45562</v>
      </c>
      <c r="B620" s="15" t="s">
        <v>800</v>
      </c>
      <c r="C620" s="23">
        <v>8800</v>
      </c>
      <c r="D620" s="23"/>
      <c r="E620" s="23">
        <v>47353.729523809467</v>
      </c>
      <c r="F620" s="23">
        <f t="shared" si="9"/>
        <v>47353.729523809467</v>
      </c>
    </row>
    <row r="621" spans="1:6" x14ac:dyDescent="0.25">
      <c r="A621" s="25">
        <v>45562</v>
      </c>
      <c r="B621" s="15" t="s">
        <v>126</v>
      </c>
      <c r="C621" s="23"/>
      <c r="D621" s="23">
        <v>40.333333333333336</v>
      </c>
      <c r="E621" s="23">
        <v>47313.396190476131</v>
      </c>
      <c r="F621" s="23">
        <f t="shared" si="9"/>
        <v>47313.396190476131</v>
      </c>
    </row>
    <row r="622" spans="1:6" x14ac:dyDescent="0.25">
      <c r="A622" s="25">
        <v>45563</v>
      </c>
      <c r="B622" s="15" t="s">
        <v>586</v>
      </c>
      <c r="C622" s="23">
        <v>5.166666666666667</v>
      </c>
      <c r="D622" s="23"/>
      <c r="E622" s="23">
        <v>47318.562857142795</v>
      </c>
      <c r="F622" s="23">
        <f t="shared" si="9"/>
        <v>47318.562857142795</v>
      </c>
    </row>
    <row r="623" spans="1:6" x14ac:dyDescent="0.25">
      <c r="A623" s="25">
        <v>45564</v>
      </c>
      <c r="B623" s="15" t="s">
        <v>587</v>
      </c>
      <c r="C623" s="23">
        <v>60.5</v>
      </c>
      <c r="D623" s="23"/>
      <c r="E623" s="23">
        <v>47379.062857142795</v>
      </c>
      <c r="F623" s="23">
        <f t="shared" si="9"/>
        <v>47379.062857142795</v>
      </c>
    </row>
    <row r="624" spans="1:6" x14ac:dyDescent="0.25">
      <c r="A624" s="25">
        <v>45564</v>
      </c>
      <c r="B624" s="15" t="s">
        <v>190</v>
      </c>
      <c r="C624" s="23"/>
      <c r="D624" s="23">
        <v>150.125</v>
      </c>
      <c r="E624" s="23">
        <v>47228.937857142795</v>
      </c>
      <c r="F624" s="23">
        <f t="shared" si="9"/>
        <v>47228.937857142795</v>
      </c>
    </row>
    <row r="625" spans="1:6" x14ac:dyDescent="0.25">
      <c r="A625" s="25">
        <v>45565</v>
      </c>
      <c r="B625" s="15" t="s">
        <v>588</v>
      </c>
      <c r="C625" s="23">
        <v>30.5</v>
      </c>
      <c r="D625" s="23"/>
      <c r="E625" s="23">
        <v>47259.437857142795</v>
      </c>
      <c r="F625" s="23">
        <f t="shared" si="9"/>
        <v>47259.437857142795</v>
      </c>
    </row>
    <row r="626" spans="1:6" x14ac:dyDescent="0.25">
      <c r="A626" s="25">
        <v>45565</v>
      </c>
      <c r="B626" s="15" t="s">
        <v>191</v>
      </c>
      <c r="C626" s="23"/>
      <c r="D626" s="23">
        <v>16</v>
      </c>
      <c r="E626" s="23">
        <v>47243.437857142795</v>
      </c>
      <c r="F626" s="23">
        <f t="shared" si="9"/>
        <v>47243.437857142795</v>
      </c>
    </row>
    <row r="627" spans="1:6" x14ac:dyDescent="0.25">
      <c r="A627" s="25">
        <v>45565</v>
      </c>
      <c r="B627" s="15" t="s">
        <v>153</v>
      </c>
      <c r="C627" s="23"/>
      <c r="D627" s="23">
        <v>5</v>
      </c>
      <c r="E627" s="26">
        <v>47238.437857142795</v>
      </c>
      <c r="F627" s="26">
        <f t="shared" si="9"/>
        <v>47238.437857142795</v>
      </c>
    </row>
  </sheetData>
  <autoFilter ref="A5:F627" xr:uid="{F90CC0A0-5268-4218-A8CF-D87B93983D11}">
    <sortState xmlns:xlrd2="http://schemas.microsoft.com/office/spreadsheetml/2017/richdata2" ref="A6:F627">
      <sortCondition ref="A5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E904C-051E-47F0-91F1-CC65E10EC32E}">
  <dimension ref="A1:L27"/>
  <sheetViews>
    <sheetView workbookViewId="0">
      <selection activeCell="I14" sqref="I14"/>
    </sheetView>
  </sheetViews>
  <sheetFormatPr defaultRowHeight="15" x14ac:dyDescent="0.25"/>
  <cols>
    <col min="1" max="1" width="38" customWidth="1"/>
    <col min="2" max="2" width="23.28515625" customWidth="1"/>
    <col min="3" max="3" width="25.85546875" customWidth="1"/>
    <col min="4" max="4" width="12.42578125" customWidth="1"/>
  </cols>
  <sheetData>
    <row r="1" spans="1:4" ht="21" x14ac:dyDescent="0.35">
      <c r="A1" s="30" t="s">
        <v>807</v>
      </c>
      <c r="B1" s="29"/>
      <c r="C1" s="29"/>
    </row>
    <row r="2" spans="1:4" x14ac:dyDescent="0.25">
      <c r="A2" s="32" t="str">
        <f>Info!A1&amp;" "&amp;Info!A2</f>
        <v>XYZ Final accounts for the period 1/10/2023 to 30/9/2024</v>
      </c>
      <c r="B2" s="29"/>
      <c r="C2" s="29"/>
    </row>
    <row r="5" spans="1:4" x14ac:dyDescent="0.25">
      <c r="A5" s="34" t="s">
        <v>834</v>
      </c>
      <c r="B5" s="34"/>
      <c r="C5" s="34"/>
      <c r="D5" s="3" t="s">
        <v>591</v>
      </c>
    </row>
    <row r="6" spans="1:4" ht="14.25" customHeight="1" x14ac:dyDescent="0.25">
      <c r="A6" s="37" t="s">
        <v>640</v>
      </c>
      <c r="B6" s="37" t="s">
        <v>592</v>
      </c>
      <c r="C6" s="37" t="s">
        <v>591</v>
      </c>
    </row>
    <row r="7" spans="1:4" x14ac:dyDescent="0.25">
      <c r="A7" s="15"/>
      <c r="B7" s="38"/>
      <c r="C7" s="38"/>
    </row>
    <row r="8" spans="1:4" x14ac:dyDescent="0.25">
      <c r="A8" s="40" t="s">
        <v>644</v>
      </c>
      <c r="B8" s="41">
        <f>Comparatives!C25</f>
        <v>17000</v>
      </c>
      <c r="C8" s="41"/>
    </row>
    <row r="9" spans="1:4" x14ac:dyDescent="0.25">
      <c r="A9" s="15"/>
      <c r="B9" s="38"/>
      <c r="C9" s="38"/>
    </row>
    <row r="10" spans="1:4" x14ac:dyDescent="0.25">
      <c r="A10" s="15" t="s">
        <v>3</v>
      </c>
      <c r="B10" s="38">
        <f>Sales!C6</f>
        <v>118268.7434920635</v>
      </c>
      <c r="C10" s="38"/>
    </row>
    <row r="11" spans="1:4" x14ac:dyDescent="0.25">
      <c r="A11" s="15"/>
      <c r="B11" s="38"/>
      <c r="C11" s="38"/>
    </row>
    <row r="12" spans="1:4" x14ac:dyDescent="0.25">
      <c r="A12" s="15" t="s">
        <v>192</v>
      </c>
      <c r="B12" s="38"/>
      <c r="C12" s="38">
        <f>Purchases!C6</f>
        <v>88030.305634920616</v>
      </c>
    </row>
    <row r="13" spans="1:4" x14ac:dyDescent="0.25">
      <c r="A13" s="15"/>
      <c r="B13" s="38"/>
      <c r="C13" s="38"/>
    </row>
    <row r="14" spans="1:4" x14ac:dyDescent="0.25">
      <c r="A14" s="40" t="s">
        <v>643</v>
      </c>
      <c r="B14" s="41"/>
      <c r="C14" s="41">
        <f>B17-SUM(C8:C13)</f>
        <v>47238.437857142868</v>
      </c>
    </row>
    <row r="15" spans="1:4" x14ac:dyDescent="0.25">
      <c r="A15" s="40"/>
      <c r="B15" s="41"/>
      <c r="C15" s="38"/>
    </row>
    <row r="16" spans="1:4" x14ac:dyDescent="0.25">
      <c r="A16" s="15"/>
      <c r="B16" s="52"/>
      <c r="C16" s="52"/>
    </row>
    <row r="17" spans="1:12" ht="15.75" thickBot="1" x14ac:dyDescent="0.3">
      <c r="A17" s="15"/>
      <c r="B17" s="56">
        <f>SUM(B7:B16)</f>
        <v>135268.74349206348</v>
      </c>
      <c r="C17" s="56">
        <f>SUM(C7:C16)</f>
        <v>135268.74349206348</v>
      </c>
    </row>
    <row r="18" spans="1:12" ht="16.5" thickTop="1" x14ac:dyDescent="0.25">
      <c r="A18" s="15"/>
      <c r="B18" s="55"/>
      <c r="C18" s="57">
        <f>B17-C17</f>
        <v>0</v>
      </c>
    </row>
    <row r="21" spans="1:12" x14ac:dyDescent="0.25">
      <c r="B21" s="39"/>
      <c r="C21" s="39"/>
    </row>
    <row r="23" spans="1:12" x14ac:dyDescent="0.25">
      <c r="A23" s="39" t="s">
        <v>786</v>
      </c>
      <c r="B23" s="116">
        <v>47238.44</v>
      </c>
      <c r="L23" t="s">
        <v>806</v>
      </c>
    </row>
    <row r="24" spans="1:12" x14ac:dyDescent="0.25">
      <c r="B24" s="116"/>
    </row>
    <row r="25" spans="1:12" x14ac:dyDescent="0.25">
      <c r="A25" s="39" t="s">
        <v>787</v>
      </c>
      <c r="B25" s="116">
        <f>C14</f>
        <v>47238.437857142868</v>
      </c>
    </row>
    <row r="27" spans="1:12" x14ac:dyDescent="0.25">
      <c r="A27" s="118" t="s">
        <v>645</v>
      </c>
      <c r="B27" s="117">
        <f>B23-B25</f>
        <v>2.1428571344586089E-3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Info</vt:lpstr>
      <vt:lpstr>Journal </vt:lpstr>
      <vt:lpstr>Comparatives</vt:lpstr>
      <vt:lpstr>Trial Balance</vt:lpstr>
      <vt:lpstr>Reports</vt:lpstr>
      <vt:lpstr>Sales</vt:lpstr>
      <vt:lpstr>Purchases</vt:lpstr>
      <vt:lpstr>Bank statement</vt:lpstr>
      <vt:lpstr>Bank Account</vt:lpstr>
      <vt:lpstr>Non-current Assets</vt:lpstr>
      <vt:lpstr>Director Loan Account</vt:lpstr>
      <vt:lpstr>VAT</vt:lpstr>
      <vt:lpstr>Payroll</vt:lpstr>
      <vt:lpstr>Receivable</vt:lpstr>
      <vt:lpstr>Payable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2015-06-05T18:17:20Z</dcterms:created>
  <dcterms:modified xsi:type="dcterms:W3CDTF">2024-11-12T10:03:33Z</dcterms:modified>
</cp:coreProperties>
</file>